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4\"/>
    </mc:Choice>
  </mc:AlternateContent>
  <xr:revisionPtr revIDLastSave="0" documentId="13_ncr:1_{22CD3F72-48AA-4A2E-A2E2-308DF03B3653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2 FY2024 Check Regi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35" i="1" l="1"/>
  <c r="H1433" i="1"/>
  <c r="H1431" i="1"/>
  <c r="H945" i="1"/>
  <c r="H943" i="1"/>
  <c r="H488" i="1"/>
  <c r="H486" i="1"/>
  <c r="H487" i="1"/>
  <c r="H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<sst xmlns="http://schemas.openxmlformats.org/spreadsheetml/2006/main" count="8585" uniqueCount="1454">
  <si>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</si>
  <si>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</si>
  <si>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</si>
  <si>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</si>
  <si>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</si>
  <si>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</si>
  <si>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</si>
  <si>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</si>
  <si>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</si>
  <si>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</si>
  <si>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</si>
  <si>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</si>
  <si>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</si>
  <si>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</si>
  <si>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</si>
  <si>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</si>
  <si>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AVINEXT</t>
  </si>
  <si>
    <t>COLLEGE STATION</t>
  </si>
  <si>
    <t>INDEPENDENCE COFFEE CO  LLC</t>
  </si>
  <si>
    <t>77834-0028</t>
  </si>
  <si>
    <t>QUILL CORPORATION</t>
  </si>
  <si>
    <t>PHILADELPHIA</t>
  </si>
  <si>
    <t>PA</t>
  </si>
  <si>
    <t>19101-0600</t>
  </si>
  <si>
    <t>CA</t>
  </si>
  <si>
    <t>AUSTIN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</si>
  <si>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</si>
  <si>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</si>
  <si>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</si>
  <si>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</si>
  <si>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</si>
  <si>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</si>
  <si>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</si>
  <si>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</si>
  <si>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</si>
  <si>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</si>
  <si>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</si>
  <si>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</si>
  <si>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</si>
  <si>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</si>
  <si>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</si>
  <si>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</si>
  <si>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</si>
  <si>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</si>
  <si>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</si>
  <si>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</si>
  <si>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</si>
  <si>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</si>
  <si>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</si>
  <si>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</si>
  <si>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</si>
  <si>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</si>
  <si>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ANIXTER  INC.</t>
  </si>
  <si>
    <t>DALLAS</t>
  </si>
  <si>
    <t>75284-2584</t>
  </si>
  <si>
    <t>BAYLOR SCOTT &amp; WHITE MEDICAL CENTER TEMPLE</t>
  </si>
  <si>
    <t>BOVEY &amp; COCHRAN  PLLC</t>
  </si>
  <si>
    <t>ROUND ROCK</t>
  </si>
  <si>
    <t>BRAND IT GRAPHIX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</si>
  <si>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</si>
  <si>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</si>
  <si>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</si>
  <si>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</si>
  <si>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</si>
  <si>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</si>
  <si>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</si>
  <si>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COVETRUS NORTH AMERICA/BUTLER ANIMAL HEALTH SUPPLY</t>
  </si>
  <si>
    <t>60673-4579</t>
  </si>
  <si>
    <t>FASTSERV SUPPLY  INC</t>
  </si>
  <si>
    <t>75320-0100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</si>
  <si>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</si>
  <si>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</si>
  <si>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</si>
  <si>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</si>
  <si>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</si>
  <si>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</si>
  <si>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</si>
  <si>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</si>
  <si>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</si>
  <si>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</si>
  <si>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</si>
  <si>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</si>
  <si>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</si>
  <si>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</si>
  <si>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</si>
  <si>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</si>
  <si>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</si>
  <si>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</si>
  <si>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</si>
  <si>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</si>
  <si>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</si>
  <si>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</si>
  <si>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</si>
  <si>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</si>
  <si>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</si>
  <si>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</si>
  <si>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</si>
  <si>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</si>
  <si>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CORIX UTILITIES (TEXAS)  INC.</t>
  </si>
  <si>
    <t>75266-0753</t>
  </si>
  <si>
    <t>AIRGAS USA  LLC</t>
  </si>
  <si>
    <t>75373-4671</t>
  </si>
  <si>
    <t>BRENHAM TECHNICAL SERVICES</t>
  </si>
  <si>
    <t>77834-2406</t>
  </si>
  <si>
    <t>BRENNTAG SOUTHWEST INC</t>
  </si>
  <si>
    <t>75284-3376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</si>
  <si>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</si>
  <si>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</si>
  <si>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</si>
  <si>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</si>
  <si>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</si>
  <si>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</si>
  <si>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FAUBION ADVERTISING AND DESIGN</t>
  </si>
  <si>
    <t>BURTON</t>
  </si>
  <si>
    <t>ARMANDO GUERRA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</si>
  <si>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</si>
  <si>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</si>
  <si>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</si>
  <si>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</si>
  <si>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</si>
  <si>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</si>
  <si>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</si>
  <si>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</si>
  <si>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</si>
  <si>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</si>
  <si>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</si>
  <si>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</si>
  <si>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</si>
  <si>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</si>
  <si>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</si>
  <si>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</si>
  <si>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</si>
  <si>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</si>
  <si>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</si>
  <si>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</si>
  <si>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</si>
  <si>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</si>
  <si>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</si>
  <si>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</si>
  <si>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</si>
  <si>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</si>
  <si>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</si>
  <si>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</si>
  <si>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</si>
  <si>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</si>
  <si>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</si>
  <si>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</si>
  <si>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</si>
  <si>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GOT YOU COVERED WORK WEAR &amp; UNIFORMS</t>
  </si>
  <si>
    <t>FORT WORTH</t>
  </si>
  <si>
    <t>76102-6630</t>
  </si>
  <si>
    <t>NATALIE LACY LANGE</t>
  </si>
  <si>
    <t>SPRING</t>
  </si>
  <si>
    <t>STRAND ASSOCIATES  INC.</t>
  </si>
  <si>
    <t>77833-5037</t>
  </si>
  <si>
    <t>TEXAS EXCAVATION SAFETY</t>
  </si>
  <si>
    <t>75267-8058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</si>
  <si>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</si>
  <si>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</si>
  <si>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</si>
  <si>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</si>
  <si>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</si>
  <si>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</si>
  <si>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</si>
  <si>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</si>
  <si>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</si>
  <si>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</si>
  <si>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</si>
  <si>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</si>
  <si>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NASHVILLE</t>
  </si>
  <si>
    <t>DENTON</t>
  </si>
  <si>
    <t>AJR MEDIA GROUP</t>
  </si>
  <si>
    <t>WASHINGTON COUNTY</t>
  </si>
  <si>
    <t>NEW YORK</t>
  </si>
  <si>
    <t>CITY ELECTRIC SUPPLY COMPANY</t>
  </si>
  <si>
    <t>CIVICPLUS  LLC</t>
  </si>
  <si>
    <t>75373-7311</t>
  </si>
  <si>
    <t>CULLIGAN OF BRENHAM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</si>
  <si>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</si>
  <si>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</si>
  <si>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</si>
  <si>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</si>
  <si>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</si>
  <si>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</si>
  <si>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</si>
  <si>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</si>
  <si>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</si>
  <si>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</si>
  <si>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</si>
  <si>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</si>
  <si>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</si>
  <si>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</si>
  <si>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</si>
  <si>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</si>
  <si>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</si>
  <si>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</si>
  <si>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CLEVELAND</t>
  </si>
  <si>
    <t>OH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</si>
  <si>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</si>
  <si>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</si>
  <si>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</si>
  <si>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</si>
  <si>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</si>
  <si>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</si>
  <si>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WALLER COUNTY ASPHALT  INC.</t>
  </si>
  <si>
    <t>HEMPSTEAD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</si>
  <si>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</si>
  <si>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</si>
  <si>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</si>
  <si>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</si>
  <si>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</si>
  <si>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</si>
  <si>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</si>
  <si>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</si>
  <si>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</si>
  <si>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</si>
  <si>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</si>
  <si>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COBURN SUPPLY COMPANY  INC.</t>
  </si>
  <si>
    <t>ST. LOUIS</t>
  </si>
  <si>
    <t>FERGUSON WATERWORKS #1106</t>
  </si>
  <si>
    <t>75267-6414</t>
  </si>
  <si>
    <t>CYPRESS</t>
  </si>
  <si>
    <t>PLANO</t>
  </si>
  <si>
    <t>RNDC TEXAS  LLC</t>
  </si>
  <si>
    <t>SCHERTZ</t>
  </si>
  <si>
    <t>MIAMI</t>
  </si>
  <si>
    <t>75267-4005</t>
  </si>
  <si>
    <t>TEXAS COMMISSION ON FIRE PROTECTION</t>
  </si>
  <si>
    <t>78768-2286</t>
  </si>
  <si>
    <t>TEXAS COMMUNICATIONS</t>
  </si>
  <si>
    <t>TRIPLE-S STEEL SUPPLY LLC DBA ALAMO IRON WORKS</t>
  </si>
  <si>
    <t>75303-1212</t>
  </si>
  <si>
    <t>WASHINGTON COUNTY CHAMBER</t>
  </si>
  <si>
    <t>WASHINGTON COUNTY TRACTOR CO.</t>
  </si>
  <si>
    <t>77834-1619</t>
  </si>
  <si>
    <t>DEBORAH GENZ YOUNGS</t>
  </si>
  <si>
    <t>SHREVEPORT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</si>
  <si>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</si>
  <si>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</si>
  <si>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</si>
  <si>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</si>
  <si>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</si>
  <si>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</si>
  <si>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</si>
  <si>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</si>
  <si>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</si>
  <si>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KAJEET  INC.</t>
  </si>
  <si>
    <t>MCLEAN</t>
  </si>
  <si>
    <t>VA</t>
  </si>
  <si>
    <t>PAWS RUN 1</t>
  </si>
  <si>
    <t>ROSHARON</t>
  </si>
  <si>
    <t>SOUTHERN TIRE MART  LLC</t>
  </si>
  <si>
    <t>MEMPHIS</t>
  </si>
  <si>
    <t>38148-0143</t>
  </si>
  <si>
    <t>ULINE</t>
  </si>
  <si>
    <t>60680-1741</t>
  </si>
  <si>
    <t>USABLUEBOOK</t>
  </si>
  <si>
    <t>GURNEE</t>
  </si>
  <si>
    <t>60031-9004</t>
  </si>
  <si>
    <t>VERMEER TEXAS-LOUISIANA</t>
  </si>
  <si>
    <t>75222-7283</t>
  </si>
  <si>
    <t>TMPA</t>
  </si>
  <si>
    <t>THE WOODLANDS</t>
  </si>
  <si>
    <t>CITY OF BRENHAM  PETTY CASH</t>
  </si>
  <si>
    <t>GAJESKE  INC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</si>
  <si>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</si>
  <si>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</si>
  <si>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</si>
  <si>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</si>
  <si>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</si>
  <si>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</si>
  <si>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</si>
  <si>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</si>
  <si>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MID-AMERICAN RESEARCH CHEMICAL CORP.</t>
  </si>
  <si>
    <t>NE</t>
  </si>
  <si>
    <t>68602-0927</t>
  </si>
  <si>
    <t>MINER  LTD</t>
  </si>
  <si>
    <t>63195-3381</t>
  </si>
  <si>
    <t>MUNICIPALH20 COM</t>
  </si>
  <si>
    <t>LITTLE ROCK</t>
  </si>
  <si>
    <t>BOSTON</t>
  </si>
  <si>
    <t>PROFESSIONAL TURF PRODUCTS</t>
  </si>
  <si>
    <t>75320-1349</t>
  </si>
  <si>
    <t>SCHINDLER ELEVATOR CORPORATION</t>
  </si>
  <si>
    <t>60673-3050</t>
  </si>
  <si>
    <t>BIRMINGHAM</t>
  </si>
  <si>
    <t>AL</t>
  </si>
  <si>
    <t>THE GOODYEAR TIRE &amp; RUBBER COMPANY</t>
  </si>
  <si>
    <t>KATY</t>
  </si>
  <si>
    <t>DRAFT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</si>
  <si>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</si>
  <si>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</si>
  <si>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</si>
  <si>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</si>
  <si>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</si>
  <si>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</si>
  <si>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</si>
  <si>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</si>
  <si>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</si>
  <si>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</si>
  <si>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</si>
  <si>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</si>
  <si>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</si>
  <si>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</si>
  <si>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</si>
  <si>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</si>
  <si>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</si>
  <si>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</si>
  <si>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</si>
  <si>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</si>
  <si>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</si>
  <si>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</si>
  <si>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</si>
  <si>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PAYROLL</t>
  </si>
  <si>
    <t>BRANNON INDUSTRIAL GROUP  LLC (CONSUMER DEPOSIT)</t>
  </si>
  <si>
    <t>PFLUGERVILLE</t>
  </si>
  <si>
    <t>WI</t>
  </si>
  <si>
    <t>MOTOROLA SOLUTIONS  INC.</t>
  </si>
  <si>
    <t>BRENHAM VETERINARY</t>
  </si>
  <si>
    <t>CNC PRO CLEAN HOME &amp; COMMERCIAL SERVICES LLC</t>
  </si>
  <si>
    <t>JONATHAN DEVINE</t>
  </si>
  <si>
    <t>KATHRINE BRISCOE</t>
  </si>
  <si>
    <t>REVIZE LLC</t>
  </si>
  <si>
    <t>TROY</t>
  </si>
  <si>
    <t>SIDDONS MARTIN EMERGENCY GROUP  LLC</t>
  </si>
  <si>
    <t>75267-9827</t>
  </si>
  <si>
    <t>APPEL FORD MERCURY  INC.</t>
  </si>
  <si>
    <t>BLACKSTONE PUBLISHING</t>
  </si>
  <si>
    <t>10087-1539</t>
  </si>
  <si>
    <t>CLASSIC CARE CLEANERS &amp; LAUNDRY</t>
  </si>
  <si>
    <t>STEVEN EILERT</t>
  </si>
  <si>
    <t>FAYETTEVILLE</t>
  </si>
  <si>
    <t>FRISCO</t>
  </si>
  <si>
    <t>JEAN LUERA</t>
  </si>
  <si>
    <t>MIDWEST TAPE  LLC</t>
  </si>
  <si>
    <t>CINCINNATI</t>
  </si>
  <si>
    <t>45271-5733</t>
  </si>
  <si>
    <t>SHERWIN WILLIAMS COMPANY</t>
  </si>
  <si>
    <t>GOVOS  INC.</t>
  </si>
  <si>
    <t>75267-6237</t>
  </si>
  <si>
    <t>METRO FIRE APPARATUS</t>
  </si>
  <si>
    <t>77064-1142</t>
  </si>
  <si>
    <t>MIKE HOPKINS DIST. CO.  INC.</t>
  </si>
  <si>
    <t>STAPLES CONTRACT &amp; COMMERCIAL LLC</t>
  </si>
  <si>
    <t>75266-0409</t>
  </si>
  <si>
    <t>TRIPLE T REFRIGERATION</t>
  </si>
  <si>
    <t>77833-9616</t>
  </si>
  <si>
    <t>PHOENIX</t>
  </si>
  <si>
    <t>AZ</t>
  </si>
  <si>
    <t>GT DISTRIBUTORS  INC.</t>
  </si>
  <si>
    <t>TEXAS COMMISSION ON ENVIRONMENTAL QUALITY</t>
  </si>
  <si>
    <t>78711-3089</t>
  </si>
  <si>
    <t>QT PETROLEUM ON DEMAND  LLC</t>
  </si>
  <si>
    <t>75284-2417</t>
  </si>
  <si>
    <t>MOORE SUPPLY COMPANY</t>
  </si>
  <si>
    <t>75395-1949</t>
  </si>
  <si>
    <t>EQUIPMENT CONTROLS COMPANY  INC</t>
  </si>
  <si>
    <t>35283-0525</t>
  </si>
  <si>
    <t>REEVES COMPANY  INC.</t>
  </si>
  <si>
    <t>ATTLEBORO</t>
  </si>
  <si>
    <t>02703-0509</t>
  </si>
  <si>
    <t>BATTERYWHOLESALE.COM</t>
  </si>
  <si>
    <t>DAHLQUIST PLUMBING</t>
  </si>
  <si>
    <t>AP/BR</t>
  </si>
  <si>
    <t>ALTEC INDUSTRIES  INC.</t>
  </si>
  <si>
    <t>BRENHAM BANNER PRESS  LTD</t>
  </si>
  <si>
    <t>FESCO  LTD</t>
  </si>
  <si>
    <t>ALICE</t>
  </si>
  <si>
    <t>78332-7318</t>
  </si>
  <si>
    <t>LEXISNEXIS RISK SOLUTIONS</t>
  </si>
  <si>
    <t>60673-1283</t>
  </si>
  <si>
    <t>WEBB PRINTING AND COPIES</t>
  </si>
  <si>
    <t>NAYLOR  LLC</t>
  </si>
  <si>
    <t>75267-7251</t>
  </si>
  <si>
    <t>BRENHAM SADDLE SHOP</t>
  </si>
  <si>
    <t>LLOYD C. POWELL</t>
  </si>
  <si>
    <t>SPARKLETTS</t>
  </si>
  <si>
    <t>75266-0579</t>
  </si>
  <si>
    <t>PHIL MORE SECURE</t>
  </si>
  <si>
    <t>PROGRESSIVE COMMERCIAL AQUATICS  INC.</t>
  </si>
  <si>
    <t>CURTISS SCHOEN</t>
  </si>
  <si>
    <t>UNIVAR SOLUTIONS USA INC.</t>
  </si>
  <si>
    <t>60693-0621</t>
  </si>
  <si>
    <t>JENNIFER ECKERMANN</t>
  </si>
  <si>
    <t>ROBIN HUTCHENS</t>
  </si>
  <si>
    <t>OP/BR</t>
  </si>
  <si>
    <t>BRENHAM MAIN ST HISTORICAL PRESERVATION  INC.</t>
  </si>
  <si>
    <t>BAKE SHOP</t>
  </si>
  <si>
    <t>CASCO INDUSTRIES  INCORPORATED</t>
  </si>
  <si>
    <t>71148-0000</t>
  </si>
  <si>
    <t>ABBOTT WINDOW CLEANING</t>
  </si>
  <si>
    <t>77805-2693</t>
  </si>
  <si>
    <t>ECS IMAGING</t>
  </si>
  <si>
    <t>PEPSI BOTTLING GROUP</t>
  </si>
  <si>
    <t>75284-1828</t>
  </si>
  <si>
    <t>BSN  SPORTS/SPORT SUPPLY GROUP</t>
  </si>
  <si>
    <t>75284-1393</t>
  </si>
  <si>
    <t>CSI FORENSIC SUPPLY</t>
  </si>
  <si>
    <t>77834-1074</t>
  </si>
  <si>
    <t>DUDLEY CONSTRUCTION  LLC</t>
  </si>
  <si>
    <t>QUALITY GLASS</t>
  </si>
  <si>
    <t>RICHARDSON</t>
  </si>
  <si>
    <t>ETC MARKETING  LTD.</t>
  </si>
  <si>
    <t>JORDAN LABETH</t>
  </si>
  <si>
    <t>ASCO EQUIPMENT</t>
  </si>
  <si>
    <t>LUBBOCK</t>
  </si>
  <si>
    <t>TIWANNA BROWN</t>
  </si>
  <si>
    <t>NEWGEN STRATEGIES AND SOLUTIONS  LLC</t>
  </si>
  <si>
    <t>TECHLINE INC</t>
  </si>
  <si>
    <t>VERIZON CONNECT NWF INC.</t>
  </si>
  <si>
    <t>75397-5544</t>
  </si>
  <si>
    <t>CREATIVE BOOKING AGENCY  INC.</t>
  </si>
  <si>
    <t>10017-8450</t>
  </si>
  <si>
    <t>JIM COX SALES  INC.</t>
  </si>
  <si>
    <t>HASLET</t>
  </si>
  <si>
    <t>76052-2068</t>
  </si>
  <si>
    <t>AIRNAV LLC</t>
  </si>
  <si>
    <t>30325-0273</t>
  </si>
  <si>
    <t>TIFFANY ANDERSON</t>
  </si>
  <si>
    <t>SIRCHIE ACQUISITION COMPANY LLC</t>
  </si>
  <si>
    <t>35246-6481</t>
  </si>
  <si>
    <t>RYAN SWOR</t>
  </si>
  <si>
    <t>D &amp; S WELDING SERVICE  LLC</t>
  </si>
  <si>
    <t>NATHAN'S BBQ</t>
  </si>
  <si>
    <t>77833-1619</t>
  </si>
  <si>
    <t>TRAININGDIVISION.COM</t>
  </si>
  <si>
    <t>CROWLEY</t>
  </si>
  <si>
    <t>WEBB'S UNIFORMS LLC</t>
  </si>
  <si>
    <t>BATTERIES PLUS</t>
  </si>
  <si>
    <t>BOTTS TITLE COMPANY</t>
  </si>
  <si>
    <t>SYNTHETIC SOLUTIONS</t>
  </si>
  <si>
    <t>DENHAM SPRINGS</t>
  </si>
  <si>
    <t>CERTIFIED LABORATORIES</t>
  </si>
  <si>
    <t>RYBARSKI ENTERPRISE INC.</t>
  </si>
  <si>
    <t>CEI ENGINEERING ASSOCIATES  INC.</t>
  </si>
  <si>
    <t>BENTONVILLE</t>
  </si>
  <si>
    <t>72712-1408</t>
  </si>
  <si>
    <t>RAVEN JOHNSON</t>
  </si>
  <si>
    <t>TGS SPORTS LLC</t>
  </si>
  <si>
    <t>EVELYN BAZAN</t>
  </si>
  <si>
    <t>SAFETY VISION LP</t>
  </si>
  <si>
    <t>THE BANK OF NEW YORK</t>
  </si>
  <si>
    <t>PITTSBURG</t>
  </si>
  <si>
    <t>15251-9013</t>
  </si>
  <si>
    <t>FAITH MISSION</t>
  </si>
  <si>
    <t>MT OLIVE DISTRICT ASSOCIATION (JMJ FOUNDATION)</t>
  </si>
  <si>
    <t>WURTH USA INC</t>
  </si>
  <si>
    <t>CARAHSOFT TECHNOLOGY CORPORATION</t>
  </si>
  <si>
    <t>RESTON</t>
  </si>
  <si>
    <t>RAVEN JOHNSON           UNPOST</t>
  </si>
  <si>
    <t>EVELYN BAZAN            UNPOST</t>
  </si>
  <si>
    <t>ADULT AND TEEN CHALLENGE OF TEXAS</t>
  </si>
  <si>
    <t>BARRY S. BRASS</t>
  </si>
  <si>
    <t>CONVENTIONFORCE</t>
  </si>
  <si>
    <t>OAKLAND</t>
  </si>
  <si>
    <t>DYNAMIC DISTRIBUTION CO.</t>
  </si>
  <si>
    <t>EMPORIA</t>
  </si>
  <si>
    <t>KS</t>
  </si>
  <si>
    <t>SETON IDENTIFICATION</t>
  </si>
  <si>
    <t>60694-5904</t>
  </si>
  <si>
    <t>TEXAS MUNICIPAL CLERKS ASSOC</t>
  </si>
  <si>
    <t>THE RICHARDSON TRIDENT COMPANY  LLC</t>
  </si>
  <si>
    <t>CAREERS IN GOVERNMENT  INC.</t>
  </si>
  <si>
    <t>MARINA DEL RAY</t>
  </si>
  <si>
    <t>HERMANN ALARMS AND HOME SOLUTIONS LLC</t>
  </si>
  <si>
    <t>SESAC</t>
  </si>
  <si>
    <t>10008-5246</t>
  </si>
  <si>
    <t>ALLISON KRAUSE CROWSON</t>
  </si>
  <si>
    <t>ANNETTE MOORE</t>
  </si>
  <si>
    <t>BRENHAM COLLISION CENTER  INC.</t>
  </si>
  <si>
    <t>BRENHAM PARTY RENTALS</t>
  </si>
  <si>
    <t>CINTHIA RUBI</t>
  </si>
  <si>
    <t>COWTOWN DRIVE-IN RPODUCTIONS</t>
  </si>
  <si>
    <t>RHOME</t>
  </si>
  <si>
    <t>ESSENTIAL EQUIPMENT LLC</t>
  </si>
  <si>
    <t>CONROE</t>
  </si>
  <si>
    <t>JARRED MOEHLMANN</t>
  </si>
  <si>
    <t>KBS ELECTRICAL</t>
  </si>
  <si>
    <t>77805-0000</t>
  </si>
  <si>
    <t>LAURA HOLLINGSWORTH</t>
  </si>
  <si>
    <t>LINDA BAGE</t>
  </si>
  <si>
    <t>MACAULAY CONTROLS COMPANY</t>
  </si>
  <si>
    <t>75373-7859</t>
  </si>
  <si>
    <t>MARY SPARKS</t>
  </si>
  <si>
    <t>MASTERTURF PRODUCTS AND SERVICE  INC.</t>
  </si>
  <si>
    <t>BEDFORD</t>
  </si>
  <si>
    <t>MAY RECREATION EQUIPMENT &amp; DESIGN  LP</t>
  </si>
  <si>
    <t>MICHELLE KAY</t>
  </si>
  <si>
    <t>TOMBALL</t>
  </si>
  <si>
    <t>MILLIMAN</t>
  </si>
  <si>
    <t>60675-5553</t>
  </si>
  <si>
    <t>MOOSEFEATHERS  INC.</t>
  </si>
  <si>
    <t>RICKY WEISS</t>
  </si>
  <si>
    <t>SUNNY DAY BLOSSOMS</t>
  </si>
  <si>
    <t>TCEQ</t>
  </si>
  <si>
    <t>78711-3088</t>
  </si>
  <si>
    <t>TED FERRETTI</t>
  </si>
  <si>
    <t>U.S. UNDERWATER (DO NOT USE) USE #50798</t>
  </si>
  <si>
    <t>LAKEWOOD</t>
  </si>
  <si>
    <t>VOICE PRODUCTS  INC.</t>
  </si>
  <si>
    <t>WICHITA</t>
  </si>
  <si>
    <t>WILSON BOHANNAN COMPANY</t>
  </si>
  <si>
    <t>MARION</t>
  </si>
  <si>
    <t>43302-6121</t>
  </si>
  <si>
    <t>BRENHAM QUALITY MEAT MARKET</t>
  </si>
  <si>
    <t>NORDIC TEXAS RETREATS  LLC</t>
  </si>
  <si>
    <t>4IMPRINT  INC.</t>
  </si>
  <si>
    <t>60673-1253</t>
  </si>
  <si>
    <t>BBA X  LLC</t>
  </si>
  <si>
    <t>COVERTTRACK GROUP INC</t>
  </si>
  <si>
    <t>MALVERN</t>
  </si>
  <si>
    <t>19355-1746</t>
  </si>
  <si>
    <t>DBT TRANSPORTATION SERVICES LLC</t>
  </si>
  <si>
    <t>10087-5221</t>
  </si>
  <si>
    <t>JASON DERRICK</t>
  </si>
  <si>
    <t>FAYETTEVILLE PROPANE</t>
  </si>
  <si>
    <t>78940-0218</t>
  </si>
  <si>
    <t>FRANCISCO PAGOADA</t>
  </si>
  <si>
    <t>MICHELE GLENZ</t>
  </si>
  <si>
    <t>HAHN EQUIPMENT CO.  INC.</t>
  </si>
  <si>
    <t>JOSHUA CLOVER</t>
  </si>
  <si>
    <t>JOSHUA RUEMKE</t>
  </si>
  <si>
    <t>K &amp; H PORTABLE TOILETS</t>
  </si>
  <si>
    <t>KAYLA MARTINEZ</t>
  </si>
  <si>
    <t>KNIGHT SECURITY SYSTEMS LLC</t>
  </si>
  <si>
    <t>75354-3292</t>
  </si>
  <si>
    <t>NELSON PLANT FOOD LTD</t>
  </si>
  <si>
    <t>OVERALL LUMBER</t>
  </si>
  <si>
    <t>77879-0000</t>
  </si>
  <si>
    <t>OVERDRIVE  INC.</t>
  </si>
  <si>
    <t>44192-0002</t>
  </si>
  <si>
    <t>PRESIDIO TECHNOLOGY CAPITAL  LLC</t>
  </si>
  <si>
    <t>60689-5413</t>
  </si>
  <si>
    <t>RUSH TRUCK CENTER  HOUSTON</t>
  </si>
  <si>
    <t>SCOTT VASQUEZ</t>
  </si>
  <si>
    <t>TEXAS MONTHLY LLC</t>
  </si>
  <si>
    <t>75373-3518</t>
  </si>
  <si>
    <t>TRINITY INNOVATIVE SOLUTIONS  KKC</t>
  </si>
  <si>
    <t>75036-8976</t>
  </si>
  <si>
    <t>ALVIS SHEPPARD</t>
  </si>
  <si>
    <t>AXON ENTERPRISE  INC.</t>
  </si>
  <si>
    <t>85038-9661</t>
  </si>
  <si>
    <t>C&amp;W VELOCE SERVICES LLC</t>
  </si>
  <si>
    <t>CASEY DUPONT</t>
  </si>
  <si>
    <t>CATHERINE KENJURA</t>
  </si>
  <si>
    <t>CONNIE APPELT</t>
  </si>
  <si>
    <t>FARONICS TECHNOLOGIES USA INC</t>
  </si>
  <si>
    <t>PLEASANTON</t>
  </si>
  <si>
    <t>MELINDA GORDON</t>
  </si>
  <si>
    <t>ANGELINE HOWARD</t>
  </si>
  <si>
    <t>IRBY ELECTRICAL DISTRIBUTOR</t>
  </si>
  <si>
    <t>75284-3959</t>
  </si>
  <si>
    <t>JEANETTE NEWMAN</t>
  </si>
  <si>
    <t>KAREN ONEILL</t>
  </si>
  <si>
    <t>KURT KORONKA</t>
  </si>
  <si>
    <t>NICHLOS JHONSON</t>
  </si>
  <si>
    <t>NORTHERN SAFETY CO.</t>
  </si>
  <si>
    <t>UTICA</t>
  </si>
  <si>
    <t>13504-4250</t>
  </si>
  <si>
    <t>PVS DX INC.</t>
  </si>
  <si>
    <t>75267-4938</t>
  </si>
  <si>
    <t>RENEWED VISION LLC</t>
  </si>
  <si>
    <t>ALPHARETTA</t>
  </si>
  <si>
    <t>SEIDEL  SCHROEDER &amp; CO  LLP</t>
  </si>
  <si>
    <t>SHANE DANIELS</t>
  </si>
  <si>
    <t>SHAUNNA L. MARSHALL</t>
  </si>
  <si>
    <t>STACY JONES</t>
  </si>
  <si>
    <t>NEW ULM</t>
  </si>
  <si>
    <t>SUNBELT SOLOMON SERVICES  LLC</t>
  </si>
  <si>
    <t>75266-0499</t>
  </si>
  <si>
    <t>TEXAS HISTORICAL COMMISSI</t>
  </si>
  <si>
    <t>78711-2276</t>
  </si>
  <si>
    <t>TEXAS HISTORICAL FOUNDATION</t>
  </si>
  <si>
    <t>TOM SANDERS  PC</t>
  </si>
  <si>
    <t>BARKER</t>
  </si>
  <si>
    <t>77413-0572</t>
  </si>
  <si>
    <t>TUFF MATE  INC.</t>
  </si>
  <si>
    <t>MCGREGOR</t>
  </si>
  <si>
    <t>76657-3971</t>
  </si>
  <si>
    <t>A&amp;A GRAPHICS SUPPLY  INC</t>
  </si>
  <si>
    <t>ALLTERRA CENTRAL  INC</t>
  </si>
  <si>
    <t>AMI-FIRE EQUIPMENT</t>
  </si>
  <si>
    <t>ASCAP</t>
  </si>
  <si>
    <t>37203-9998</t>
  </si>
  <si>
    <t>BASSCO SERVICES  INC.</t>
  </si>
  <si>
    <t>DUSTIN PALMORE</t>
  </si>
  <si>
    <t>ESRI INC</t>
  </si>
  <si>
    <t>LOS ANGELES</t>
  </si>
  <si>
    <t>90074-1076</t>
  </si>
  <si>
    <t>G&amp;L WASTEWATER SERVICES  LLC</t>
  </si>
  <si>
    <t>LISA RIOS</t>
  </si>
  <si>
    <t>PAT MEYER</t>
  </si>
  <si>
    <t>PRESIDIO NETWORKED SOLUTIONS GROUP LLC</t>
  </si>
  <si>
    <t>75267-7638</t>
  </si>
  <si>
    <t>PUMPS  MOTORS &amp; CONTROLS  INC</t>
  </si>
  <si>
    <t>PEARLAND</t>
  </si>
  <si>
    <t>SETON</t>
  </si>
  <si>
    <t>WILLIAMSVILLE</t>
  </si>
  <si>
    <t>SPIRAL BINDING  LLC</t>
  </si>
  <si>
    <t>33152-7823</t>
  </si>
  <si>
    <t>SR2R HOLDINGS LLC</t>
  </si>
  <si>
    <t>STRATEGIC GOVERNMENT RESOURCES  INC.</t>
  </si>
  <si>
    <t>KELLER</t>
  </si>
  <si>
    <t>TEXAS INDEPENDENCE TRAIL REGION  INC.</t>
  </si>
  <si>
    <t>SAN  ANTONIO</t>
  </si>
  <si>
    <t>THE PENWORTHY COMPANY</t>
  </si>
  <si>
    <t>MILWAUKEE</t>
  </si>
  <si>
    <t>53202-0202</t>
  </si>
  <si>
    <t>TX TAG</t>
  </si>
  <si>
    <t>TXPL</t>
  </si>
  <si>
    <t>WIRE</t>
  </si>
  <si>
    <t>LOWER COLORADO RIVER AUTHORITY</t>
  </si>
  <si>
    <t>11625</t>
  </si>
  <si>
    <t>11120</t>
  </si>
  <si>
    <t>48206</t>
  </si>
  <si>
    <t>B&amp;H FOTO &amp; ELECTRONICS CORP.</t>
  </si>
  <si>
    <t>10087-8072</t>
  </si>
  <si>
    <t>50409</t>
  </si>
  <si>
    <t>MCA</t>
  </si>
  <si>
    <t>32635</t>
  </si>
  <si>
    <t>49760</t>
  </si>
  <si>
    <t>49098</t>
  </si>
  <si>
    <t>STOP STICK  LTD.</t>
  </si>
  <si>
    <t>HARRISON</t>
  </si>
  <si>
    <t>46565</t>
  </si>
  <si>
    <t>44977</t>
  </si>
  <si>
    <t>46725</t>
  </si>
  <si>
    <t>49970</t>
  </si>
  <si>
    <t>49603</t>
  </si>
  <si>
    <t>13240</t>
  </si>
  <si>
    <t>50220</t>
  </si>
  <si>
    <t>18430</t>
  </si>
  <si>
    <t>25960</t>
  </si>
  <si>
    <t>29800</t>
  </si>
  <si>
    <t>31440</t>
  </si>
  <si>
    <t>47994</t>
  </si>
  <si>
    <t>43981</t>
  </si>
  <si>
    <t>49660</t>
  </si>
  <si>
    <t>ACME ARCHITECTURAL HARDWARE  INC.</t>
  </si>
  <si>
    <t>49100</t>
  </si>
  <si>
    <t>ALPHA GRAPHICS BRYAN/COLLEGE STATION</t>
  </si>
  <si>
    <t>47806</t>
  </si>
  <si>
    <t>ANATOMY CLOTHING BOUTIQUE</t>
  </si>
  <si>
    <t>46994</t>
  </si>
  <si>
    <t>ANIMAL FRIENDS OF WASHINGTON COUNTY</t>
  </si>
  <si>
    <t>03580</t>
  </si>
  <si>
    <t>48495</t>
  </si>
  <si>
    <t>49739</t>
  </si>
  <si>
    <t>49729</t>
  </si>
  <si>
    <t>48256</t>
  </si>
  <si>
    <t>SHARON BRASS</t>
  </si>
  <si>
    <t>06118</t>
  </si>
  <si>
    <t>BRAZOS VALLEY COUNCIL OF GOVERNMENTS</t>
  </si>
  <si>
    <t>77805-4128</t>
  </si>
  <si>
    <t>06310</t>
  </si>
  <si>
    <t>50089</t>
  </si>
  <si>
    <t>BRENHAM FLORAL COMPANY</t>
  </si>
  <si>
    <t>07304</t>
  </si>
  <si>
    <t>BRENHAM HERITAGE MUSEUM</t>
  </si>
  <si>
    <t>77833-3706</t>
  </si>
  <si>
    <t>46698</t>
  </si>
  <si>
    <t>08900</t>
  </si>
  <si>
    <t>47757</t>
  </si>
  <si>
    <t>47060</t>
  </si>
  <si>
    <t>49832</t>
  </si>
  <si>
    <t>BROWN WATER CIGAR BAR  LLC</t>
  </si>
  <si>
    <t>49649</t>
  </si>
  <si>
    <t>10520</t>
  </si>
  <si>
    <t>BWI-SCHULENBURG  INC.</t>
  </si>
  <si>
    <t>SCHULENBURG</t>
  </si>
  <si>
    <t>78956-0459</t>
  </si>
  <si>
    <t>47010</t>
  </si>
  <si>
    <t>C. C. CREATIONS  LTD</t>
  </si>
  <si>
    <t>46778</t>
  </si>
  <si>
    <t>49099</t>
  </si>
  <si>
    <t>11599</t>
  </si>
  <si>
    <t>50010</t>
  </si>
  <si>
    <t>48006</t>
  </si>
  <si>
    <t>49427</t>
  </si>
  <si>
    <t>12850</t>
  </si>
  <si>
    <t>50159</t>
  </si>
  <si>
    <t>DETECTACHEM  INC.</t>
  </si>
  <si>
    <t>SUGAR LAND</t>
  </si>
  <si>
    <t>48872</t>
  </si>
  <si>
    <t>13462</t>
  </si>
  <si>
    <t>DISCOUNT DOOR &amp; METAL  LLC</t>
  </si>
  <si>
    <t>13984</t>
  </si>
  <si>
    <t>45072</t>
  </si>
  <si>
    <t>50399</t>
  </si>
  <si>
    <t>ERAD GROUP  INC.</t>
  </si>
  <si>
    <t>28289-6749</t>
  </si>
  <si>
    <t>47487</t>
  </si>
  <si>
    <t>49931</t>
  </si>
  <si>
    <t>FLOYD'S LLC</t>
  </si>
  <si>
    <t>47717</t>
  </si>
  <si>
    <t>FUNKY ART CAFE &amp; CATERING</t>
  </si>
  <si>
    <t>15920</t>
  </si>
  <si>
    <t>48022</t>
  </si>
  <si>
    <t>1</t>
  </si>
  <si>
    <t>GIRL SCOUT TROOP 359</t>
  </si>
  <si>
    <t>50195</t>
  </si>
  <si>
    <t>GLAMFETTI LLC.</t>
  </si>
  <si>
    <t>18210</t>
  </si>
  <si>
    <t>HEATH CONSULTANTS  INC.</t>
  </si>
  <si>
    <t>77061-5229</t>
  </si>
  <si>
    <t>46798</t>
  </si>
  <si>
    <t>HERMANN FURNITURE</t>
  </si>
  <si>
    <t>46876</t>
  </si>
  <si>
    <t>19355</t>
  </si>
  <si>
    <t>INT'L ASSN. OF CHIEFS OF</t>
  </si>
  <si>
    <t>BALTIMORE</t>
  </si>
  <si>
    <t>MD</t>
  </si>
  <si>
    <t>21264-2564</t>
  </si>
  <si>
    <t>48686</t>
  </si>
  <si>
    <t>46422</t>
  </si>
  <si>
    <t>TAMMY JASTER</t>
  </si>
  <si>
    <t>20290</t>
  </si>
  <si>
    <t>48858</t>
  </si>
  <si>
    <t>LAGRANGE ROAD RUNNERS</t>
  </si>
  <si>
    <t>48430</t>
  </si>
  <si>
    <t>45127</t>
  </si>
  <si>
    <t>LE ROY SCHROEDER CONTRACTOR</t>
  </si>
  <si>
    <t>49965</t>
  </si>
  <si>
    <t>48077</t>
  </si>
  <si>
    <t>CYNTHIA LONGHOFER</t>
  </si>
  <si>
    <t>45159</t>
  </si>
  <si>
    <t>48306</t>
  </si>
  <si>
    <t>47145</t>
  </si>
  <si>
    <t>50277</t>
  </si>
  <si>
    <t>50088</t>
  </si>
  <si>
    <t>48839</t>
  </si>
  <si>
    <t>OSS ACADEMY</t>
  </si>
  <si>
    <t>50219</t>
  </si>
  <si>
    <t>P2 ELECTRIC SERVICES LLC</t>
  </si>
  <si>
    <t>50216</t>
  </si>
  <si>
    <t>49685</t>
  </si>
  <si>
    <t>PIONEER SMOKEHOUSE LLC</t>
  </si>
  <si>
    <t>49755</t>
  </si>
  <si>
    <t>PLANNING POD</t>
  </si>
  <si>
    <t>HIGHLANDS RANCH</t>
  </si>
  <si>
    <t>49503</t>
  </si>
  <si>
    <t>49290</t>
  </si>
  <si>
    <t>PUPPY DAWGS AND CAT TAILS  LLC</t>
  </si>
  <si>
    <t>30120</t>
  </si>
  <si>
    <t>45774</t>
  </si>
  <si>
    <t>RAILROAD COMMISSION OF TEXAS</t>
  </si>
  <si>
    <t>78711-0000</t>
  </si>
  <si>
    <t>49759</t>
  </si>
  <si>
    <t>REECE SUPPLY COMPANY OF HOUSTON</t>
  </si>
  <si>
    <t>47515</t>
  </si>
  <si>
    <t>48569</t>
  </si>
  <si>
    <t>49425</t>
  </si>
  <si>
    <t>SCRUBS N STUFF BOUTIQUE LLC</t>
  </si>
  <si>
    <t>33194</t>
  </si>
  <si>
    <t>33225</t>
  </si>
  <si>
    <t>33245</t>
  </si>
  <si>
    <t>46165</t>
  </si>
  <si>
    <t>50323</t>
  </si>
  <si>
    <t>50087</t>
  </si>
  <si>
    <t>STEVEN LOVING</t>
  </si>
  <si>
    <t>47152</t>
  </si>
  <si>
    <t>TECHLINE CONSTRUCTION  LLC</t>
  </si>
  <si>
    <t>75267-4086</t>
  </si>
  <si>
    <t>35068</t>
  </si>
  <si>
    <t>36260</t>
  </si>
  <si>
    <t>49008</t>
  </si>
  <si>
    <t>50039</t>
  </si>
  <si>
    <t>TEXAS ECONOMIC DEVELOPMENT COUNCIL</t>
  </si>
  <si>
    <t>36420</t>
  </si>
  <si>
    <t>50374</t>
  </si>
  <si>
    <t>36550</t>
  </si>
  <si>
    <t>TEXAS METER &amp; DEVICE</t>
  </si>
  <si>
    <t>47386</t>
  </si>
  <si>
    <t>47672</t>
  </si>
  <si>
    <t>THE BOOK NOOK</t>
  </si>
  <si>
    <t>49612</t>
  </si>
  <si>
    <t>THE CANYON CHICK</t>
  </si>
  <si>
    <t>46534</t>
  </si>
  <si>
    <t>THE POMEGRANATE</t>
  </si>
  <si>
    <t>TIFFANY HOWARD</t>
  </si>
  <si>
    <t>49613</t>
  </si>
  <si>
    <t>TIMELESS DESIGNS MARKET</t>
  </si>
  <si>
    <t>48539</t>
  </si>
  <si>
    <t>KELSEY TOY</t>
  </si>
  <si>
    <t>48373</t>
  </si>
  <si>
    <t>49161</t>
  </si>
  <si>
    <t>TRES CHIC BOUTIQUE</t>
  </si>
  <si>
    <t>49620</t>
  </si>
  <si>
    <t>TRIBAL TRENDS</t>
  </si>
  <si>
    <t>49891</t>
  </si>
  <si>
    <t>39350</t>
  </si>
  <si>
    <t>45032</t>
  </si>
  <si>
    <t>50002</t>
  </si>
  <si>
    <t>48220</t>
  </si>
  <si>
    <t>42425</t>
  </si>
  <si>
    <t>42417</t>
  </si>
  <si>
    <t>50404</t>
  </si>
  <si>
    <t>WATER UTILITY SERVICES  INC.</t>
  </si>
  <si>
    <t>49734</t>
  </si>
  <si>
    <t>50407</t>
  </si>
  <si>
    <t>WELCHWORKS</t>
  </si>
  <si>
    <t>49684</t>
  </si>
  <si>
    <t>TARA WELLMANN</t>
  </si>
  <si>
    <t>49491</t>
  </si>
  <si>
    <t>WHIRLEY DRINKWORKS!</t>
  </si>
  <si>
    <t>WARREN</t>
  </si>
  <si>
    <t>50070</t>
  </si>
  <si>
    <t>WILLIAM G. HARGER &amp; ASSOCIATES  PLLC</t>
  </si>
  <si>
    <t>RICHMOND</t>
  </si>
  <si>
    <t>43688</t>
  </si>
  <si>
    <t>WITTNER PLUMBING LLC</t>
  </si>
  <si>
    <t>49636</t>
  </si>
  <si>
    <t>WOMAN'S CAVE</t>
  </si>
  <si>
    <t>47820</t>
  </si>
  <si>
    <t>48184</t>
  </si>
  <si>
    <t>48557</t>
  </si>
  <si>
    <t>ACCURATE UTILITY SUPPLY</t>
  </si>
  <si>
    <t>49048</t>
  </si>
  <si>
    <t>ADCOMP SYSTEMS  INC.</t>
  </si>
  <si>
    <t>LEWISVILLE</t>
  </si>
  <si>
    <t>01800</t>
  </si>
  <si>
    <t>50335</t>
  </si>
  <si>
    <t>46473</t>
  </si>
  <si>
    <t>49865</t>
  </si>
  <si>
    <t>46855</t>
  </si>
  <si>
    <t>48126</t>
  </si>
  <si>
    <t>48120</t>
  </si>
  <si>
    <t>BLAHUTA ADVERTISING LLC</t>
  </si>
  <si>
    <t>HALLETTSVILLE</t>
  </si>
  <si>
    <t>47547</t>
  </si>
  <si>
    <t>BLEYL &amp; ASSOCIATES</t>
  </si>
  <si>
    <t>BRENDA MANLEY</t>
  </si>
  <si>
    <t>CHAPPEL HILL</t>
  </si>
  <si>
    <t>45894</t>
  </si>
  <si>
    <t>BRENHAM NATIONAL BANK</t>
  </si>
  <si>
    <t>50401</t>
  </si>
  <si>
    <t>08720</t>
  </si>
  <si>
    <t>BRETT CAMPBELL</t>
  </si>
  <si>
    <t>47894</t>
  </si>
  <si>
    <t>48945</t>
  </si>
  <si>
    <t>49451</t>
  </si>
  <si>
    <t>CRAMER MARKETING</t>
  </si>
  <si>
    <t>AMARILLO</t>
  </si>
  <si>
    <t>12870</t>
  </si>
  <si>
    <t>49289</t>
  </si>
  <si>
    <t>DATAMARS  INC.</t>
  </si>
  <si>
    <t>75391-2533</t>
  </si>
  <si>
    <t>46239</t>
  </si>
  <si>
    <t>EBSCO INFORMATION SERVICES</t>
  </si>
  <si>
    <t>75320-4661</t>
  </si>
  <si>
    <t>48210</t>
  </si>
  <si>
    <t>46520</t>
  </si>
  <si>
    <t>ENERGY WORLDNET  INC.</t>
  </si>
  <si>
    <t>DECATUR</t>
  </si>
  <si>
    <t>14189</t>
  </si>
  <si>
    <t>ENVIRONMENTAL IMPROVEMENTS  INC.</t>
  </si>
  <si>
    <t>15197</t>
  </si>
  <si>
    <t>50334</t>
  </si>
  <si>
    <t>16240</t>
  </si>
  <si>
    <t>15890</t>
  </si>
  <si>
    <t>49961</t>
  </si>
  <si>
    <t>ANDREA GUERRA</t>
  </si>
  <si>
    <t>45175</t>
  </si>
  <si>
    <t>HACH COMPANY</t>
  </si>
  <si>
    <t>45750</t>
  </si>
  <si>
    <t>49300</t>
  </si>
  <si>
    <t>HG FIRE SYSTEMS  LP</t>
  </si>
  <si>
    <t>50250</t>
  </si>
  <si>
    <t>49226</t>
  </si>
  <si>
    <t>46491</t>
  </si>
  <si>
    <t>JOANNA VAUGHN</t>
  </si>
  <si>
    <t>50283</t>
  </si>
  <si>
    <t>45352</t>
  </si>
  <si>
    <t>47637</t>
  </si>
  <si>
    <t>LHOIST NORTH AMERICA</t>
  </si>
  <si>
    <t>49975</t>
  </si>
  <si>
    <t>MACK SKINNER</t>
  </si>
  <si>
    <t>49227</t>
  </si>
  <si>
    <t>22280</t>
  </si>
  <si>
    <t>50331</t>
  </si>
  <si>
    <t>MESCALITO COFFEE</t>
  </si>
  <si>
    <t>50037</t>
  </si>
  <si>
    <t>48012</t>
  </si>
  <si>
    <t>TAMMY F MURPHY</t>
  </si>
  <si>
    <t>48859</t>
  </si>
  <si>
    <t>MUSTANG CAT</t>
  </si>
  <si>
    <t>77210-4346</t>
  </si>
  <si>
    <t>PETER FOSTER</t>
  </si>
  <si>
    <t>48866</t>
  </si>
  <si>
    <t>PLANTS N THINGS</t>
  </si>
  <si>
    <t>29955</t>
  </si>
  <si>
    <t>50396</t>
  </si>
  <si>
    <t>30970</t>
  </si>
  <si>
    <t>RDO EQUIPMENT COMPANY</t>
  </si>
  <si>
    <t>60673-1213</t>
  </si>
  <si>
    <t>48657</t>
  </si>
  <si>
    <t>48667</t>
  </si>
  <si>
    <t>50411</t>
  </si>
  <si>
    <t>ROUND TOP MAP  LLC</t>
  </si>
  <si>
    <t>47323</t>
  </si>
  <si>
    <t>47929</t>
  </si>
  <si>
    <t>48463</t>
  </si>
  <si>
    <t>48821</t>
  </si>
  <si>
    <t>SWAN ANALYTICAL USA INC</t>
  </si>
  <si>
    <t>WHEELING</t>
  </si>
  <si>
    <t>60090-5812</t>
  </si>
  <si>
    <t>49942</t>
  </si>
  <si>
    <t>46503</t>
  </si>
  <si>
    <t>TEXAS MUNICIPAL HUMAN RESOURCES ASSOCIATION</t>
  </si>
  <si>
    <t>39240</t>
  </si>
  <si>
    <t>49746</t>
  </si>
  <si>
    <t>TRITECH SOFTWARE SYSTEMS</t>
  </si>
  <si>
    <t>45144</t>
  </si>
  <si>
    <t>49646</t>
  </si>
  <si>
    <t>41762</t>
  </si>
  <si>
    <t>49917</t>
  </si>
  <si>
    <t>WORLD ARCHIVES HOLDINGS  LLC</t>
  </si>
  <si>
    <t>PROVO</t>
  </si>
  <si>
    <t>UT</t>
  </si>
  <si>
    <t>46222</t>
  </si>
  <si>
    <t>49199</t>
  </si>
  <si>
    <t>ROLANDO ARROYO</t>
  </si>
  <si>
    <t>50415</t>
  </si>
  <si>
    <t>3L</t>
  </si>
  <si>
    <t>46549</t>
  </si>
  <si>
    <t>48008</t>
  </si>
  <si>
    <t>AIRGAS SOUTHWEST  INC.</t>
  </si>
  <si>
    <t>46326</t>
  </si>
  <si>
    <t>ANCHOR SPORTS I  INC.</t>
  </si>
  <si>
    <t>04390</t>
  </si>
  <si>
    <t>B &amp; B AUTOMOTIVE  INC.</t>
  </si>
  <si>
    <t>BAC-FLO UNLIMITED INC</t>
  </si>
  <si>
    <t>50148</t>
  </si>
  <si>
    <t>04700</t>
  </si>
  <si>
    <t>BETA TECHNOLOGY</t>
  </si>
  <si>
    <t>04950</t>
  </si>
  <si>
    <t>07540</t>
  </si>
  <si>
    <t>08745</t>
  </si>
  <si>
    <t>09599</t>
  </si>
  <si>
    <t>48113</t>
  </si>
  <si>
    <t>49589</t>
  </si>
  <si>
    <t>48848</t>
  </si>
  <si>
    <t>CAP FLEET UPFITTERS</t>
  </si>
  <si>
    <t>BELTON</t>
  </si>
  <si>
    <t>50225</t>
  </si>
  <si>
    <t>49888</t>
  </si>
  <si>
    <t>CITIZENS STATE BANK</t>
  </si>
  <si>
    <t>49982</t>
  </si>
  <si>
    <t>CR SYSTEMS  INC.</t>
  </si>
  <si>
    <t>13262</t>
  </si>
  <si>
    <t>DELL MARKETING L.P.</t>
  </si>
  <si>
    <t>75267-6021</t>
  </si>
  <si>
    <t>48595</t>
  </si>
  <si>
    <t>48527</t>
  </si>
  <si>
    <t>EVIDENT  INC.</t>
  </si>
  <si>
    <t>UNION HALL</t>
  </si>
  <si>
    <t>48811</t>
  </si>
  <si>
    <t>47217</t>
  </si>
  <si>
    <t>FBI-LEEDA</t>
  </si>
  <si>
    <t>50248</t>
  </si>
  <si>
    <t>FORTUNE ENTERPRISES  LLC</t>
  </si>
  <si>
    <t>HENDERSONVILLE</t>
  </si>
  <si>
    <t>50017</t>
  </si>
  <si>
    <t>49276</t>
  </si>
  <si>
    <t>HOPE BURKHART</t>
  </si>
  <si>
    <t>49743</t>
  </si>
  <si>
    <t>INTERSTATE BILLING SERVICE  INC.</t>
  </si>
  <si>
    <t>35609-2208</t>
  </si>
  <si>
    <t>20131</t>
  </si>
  <si>
    <t>KELYA MORENO</t>
  </si>
  <si>
    <t>50064</t>
  </si>
  <si>
    <t>KRITE EQUIPMENT LLC</t>
  </si>
  <si>
    <t>46302</t>
  </si>
  <si>
    <t>50381</t>
  </si>
  <si>
    <t>49894</t>
  </si>
  <si>
    <t>LIFE SCAN WELLNESS CENTERS</t>
  </si>
  <si>
    <t>TAMPA</t>
  </si>
  <si>
    <t>47428</t>
  </si>
  <si>
    <t>LOFTIN EQUIPMENT CO</t>
  </si>
  <si>
    <t>75264-1055</t>
  </si>
  <si>
    <t>46025</t>
  </si>
  <si>
    <t>49316</t>
  </si>
  <si>
    <t>49200</t>
  </si>
  <si>
    <t>NAKEISHA WATKINS</t>
  </si>
  <si>
    <t>49238</t>
  </si>
  <si>
    <t>47259</t>
  </si>
  <si>
    <t>PATHMARK TRAFFIC PRODUCTS OF TEXAS</t>
  </si>
  <si>
    <t>SAN MARCOS</t>
  </si>
  <si>
    <t>50305</t>
  </si>
  <si>
    <t>47682</t>
  </si>
  <si>
    <t>PERDUE  BRANDON  FIELDER  COLLINS &amp; MOTT LLP</t>
  </si>
  <si>
    <t>47402</t>
  </si>
  <si>
    <t>PITNEY BOWES GLOBAL FINANCIAL SERVICES LLC</t>
  </si>
  <si>
    <t>02298-1022</t>
  </si>
  <si>
    <t>45831</t>
  </si>
  <si>
    <t>50191</t>
  </si>
  <si>
    <t>RANDI EMSHOFF</t>
  </si>
  <si>
    <t>50376</t>
  </si>
  <si>
    <t>RAPID ASSAULT TOOLS</t>
  </si>
  <si>
    <t>SOUTH PORTLAND</t>
  </si>
  <si>
    <t>04106</t>
  </si>
  <si>
    <t>48868</t>
  </si>
  <si>
    <t>RDO EQUIPMENT CO.</t>
  </si>
  <si>
    <t>FARGO</t>
  </si>
  <si>
    <t>ND</t>
  </si>
  <si>
    <t>58106-7160</t>
  </si>
  <si>
    <t>ROBIN FITTS</t>
  </si>
  <si>
    <t>48824</t>
  </si>
  <si>
    <t>SANDRA "BROWN SUGAR" LEE</t>
  </si>
  <si>
    <t>SEALY</t>
  </si>
  <si>
    <t>46566</t>
  </si>
  <si>
    <t>48647</t>
  </si>
  <si>
    <t>SHOPPA'S FARM SUPPLY  INC</t>
  </si>
  <si>
    <t>EAST BERNARD</t>
  </si>
  <si>
    <t>50047</t>
  </si>
  <si>
    <t>SOFIA NICKERSON</t>
  </si>
  <si>
    <t>49392</t>
  </si>
  <si>
    <t>STEPHANIE DOLAND</t>
  </si>
  <si>
    <t>48397</t>
  </si>
  <si>
    <t>47251</t>
  </si>
  <si>
    <t>SUEDE LLC</t>
  </si>
  <si>
    <t>49663</t>
  </si>
  <si>
    <t>TEAMWORKS PARTS SERVICE &amp; FABRICATION</t>
  </si>
  <si>
    <t>50373</t>
  </si>
  <si>
    <t>48156</t>
  </si>
  <si>
    <t>50413</t>
  </si>
  <si>
    <t>THE PICTURES INC</t>
  </si>
  <si>
    <t>LAKEWAY</t>
  </si>
  <si>
    <t>49851</t>
  </si>
  <si>
    <t>THE SPICOLIS</t>
  </si>
  <si>
    <t>28400</t>
  </si>
  <si>
    <t>TMCCP AND TMCA  INC.</t>
  </si>
  <si>
    <t>76203-5017</t>
  </si>
  <si>
    <t>50172</t>
  </si>
  <si>
    <t>48264</t>
  </si>
  <si>
    <t>48376</t>
  </si>
  <si>
    <t>TS DISTRIBUTORS  INC.</t>
  </si>
  <si>
    <t>47903</t>
  </si>
  <si>
    <t>UNITED RENTALS (NORTH AMERICA)  INC.</t>
  </si>
  <si>
    <t>30384-0711</t>
  </si>
  <si>
    <t>40509</t>
  </si>
  <si>
    <t>50414</t>
  </si>
  <si>
    <t>WASHINGTON COUNTY FIRE FIGHTERS ASSOCIATION</t>
  </si>
  <si>
    <t>49057</t>
  </si>
  <si>
    <t>WASHINGTON COUNTY LANDSCAPES</t>
  </si>
  <si>
    <t>50346</t>
  </si>
  <si>
    <t>48643</t>
  </si>
  <si>
    <t>ACTIVE911  INC.</t>
  </si>
  <si>
    <t>PHILOMATH</t>
  </si>
  <si>
    <t>OR</t>
  </si>
  <si>
    <t>AMANDA SCHROEDER</t>
  </si>
  <si>
    <t>50210</t>
  </si>
  <si>
    <t>BEVERLY HUDGEN</t>
  </si>
  <si>
    <t>BIANCA GARCIA</t>
  </si>
  <si>
    <t>09485</t>
  </si>
  <si>
    <t>BRIGGS EQUIPMENT</t>
  </si>
  <si>
    <t>75284-1272</t>
  </si>
  <si>
    <t>47756</t>
  </si>
  <si>
    <t>12815</t>
  </si>
  <si>
    <t>46800</t>
  </si>
  <si>
    <t>DIAMOND DISCS INTERNATIONAL</t>
  </si>
  <si>
    <t>DINA RAMIREZ</t>
  </si>
  <si>
    <t>48170</t>
  </si>
  <si>
    <t>50337</t>
  </si>
  <si>
    <t>EAST TEXAS TRUCK SYSTEMS</t>
  </si>
  <si>
    <t>TYLER</t>
  </si>
  <si>
    <t>45164</t>
  </si>
  <si>
    <t>EDDIE HARE-ACCESSIBILITY SPECIALIST</t>
  </si>
  <si>
    <t>77807-0000</t>
  </si>
  <si>
    <t>47876</t>
  </si>
  <si>
    <t>FASTSIGNS BRAZOS VALLEY</t>
  </si>
  <si>
    <t>15040</t>
  </si>
  <si>
    <t>15175</t>
  </si>
  <si>
    <t>FEDERAL EXPRESS CORP.</t>
  </si>
  <si>
    <t>75266-0481</t>
  </si>
  <si>
    <t>49517</t>
  </si>
  <si>
    <t>GEVEKO MARKINGS INC.</t>
  </si>
  <si>
    <t>30368-7862</t>
  </si>
  <si>
    <t>48502</t>
  </si>
  <si>
    <t>46082</t>
  </si>
  <si>
    <t>50419</t>
  </si>
  <si>
    <t>KALEB KELLEY</t>
  </si>
  <si>
    <t>48063</t>
  </si>
  <si>
    <t>BOBBY KEENE</t>
  </si>
  <si>
    <t>KREOSHA WILLIAMS</t>
  </si>
  <si>
    <t>20781</t>
  </si>
  <si>
    <t>48358</t>
  </si>
  <si>
    <t>22282</t>
  </si>
  <si>
    <t>MC COY CORPORATION</t>
  </si>
  <si>
    <t>49351</t>
  </si>
  <si>
    <t>MCM HYDRAULICS &amp; REPAIR</t>
  </si>
  <si>
    <t>47999</t>
  </si>
  <si>
    <t>50170</t>
  </si>
  <si>
    <t>27953</t>
  </si>
  <si>
    <t>28778</t>
  </si>
  <si>
    <t>POOLTEX AMERICAN  INC.</t>
  </si>
  <si>
    <t>47443</t>
  </si>
  <si>
    <t>31075</t>
  </si>
  <si>
    <t>RHIANON LOSACK</t>
  </si>
  <si>
    <t>49341</t>
  </si>
  <si>
    <t>50410</t>
  </si>
  <si>
    <t>ROGERS BASE COMPANY  LLC</t>
  </si>
  <si>
    <t>WAKE FOREST</t>
  </si>
  <si>
    <t>SONYA SMITH</t>
  </si>
  <si>
    <t>49569</t>
  </si>
  <si>
    <t>SOUTHERN GLAZER'S WINE AND SPIRITS OF TEXAS  LLC</t>
  </si>
  <si>
    <t>TRACY FRANKLIN</t>
  </si>
  <si>
    <t>40960</t>
  </si>
  <si>
    <t>47129</t>
  </si>
  <si>
    <t>WHEN TO WORK INC</t>
  </si>
  <si>
    <t>TUSTIN</t>
  </si>
  <si>
    <t>49554</t>
  </si>
  <si>
    <t>WILDE ENGRAVING</t>
  </si>
  <si>
    <t>43500</t>
  </si>
  <si>
    <t>46217</t>
  </si>
  <si>
    <t>ROBERT G WRIGHT</t>
  </si>
  <si>
    <t>46571</t>
  </si>
  <si>
    <t>48982</t>
  </si>
  <si>
    <t>CORE &amp; MAIN LP</t>
  </si>
  <si>
    <t>13270</t>
  </si>
  <si>
    <t>50188</t>
  </si>
  <si>
    <t>14200</t>
  </si>
  <si>
    <t>50369</t>
  </si>
  <si>
    <t>47177</t>
  </si>
  <si>
    <t>49224</t>
  </si>
  <si>
    <t>49827</t>
  </si>
  <si>
    <t>34532</t>
  </si>
  <si>
    <t>40595</t>
  </si>
  <si>
    <t>47412</t>
  </si>
  <si>
    <t>47413</t>
  </si>
  <si>
    <t>49095</t>
  </si>
  <si>
    <t>50328</t>
  </si>
  <si>
    <t>50368</t>
  </si>
  <si>
    <t>GARAGE EXPERTS OF WEST HOUSTON</t>
  </si>
  <si>
    <t>45070</t>
  </si>
  <si>
    <t>DEBT SERVICE PAYMENTS</t>
  </si>
  <si>
    <t>ALYSSA FAYKUS</t>
  </si>
  <si>
    <t>ALYSSA FAYKUS           UNPOST</t>
  </si>
  <si>
    <t>BRIANA WARD</t>
  </si>
  <si>
    <t>BRIANA WARD             UNPOST</t>
  </si>
  <si>
    <t>KATLYN RUBIO</t>
  </si>
  <si>
    <t>KATLYN RUBIO            UNPOST</t>
  </si>
  <si>
    <t>LORYN MEYER</t>
  </si>
  <si>
    <t>LORYN MEYER             UNPOST</t>
  </si>
  <si>
    <t>49474</t>
  </si>
  <si>
    <t>ASHLEY FLOORING LLC (CONSUMER DEPOSIT)</t>
  </si>
  <si>
    <t>49876</t>
  </si>
  <si>
    <t>BA NA HILL INC. (CONSUMER DEPOSIT)</t>
  </si>
  <si>
    <t>49460</t>
  </si>
  <si>
    <t>BRENHAM CAR CLUB (CONSUMER DEPOSIT)</t>
  </si>
  <si>
    <t>49475</t>
  </si>
  <si>
    <t>BRENHAM RETAIL  LLC  (CONSUMER DEPOSIT)</t>
  </si>
  <si>
    <t>45563</t>
  </si>
  <si>
    <t>COACH LIGHT INN (CONSUMER DEPOSIT)</t>
  </si>
  <si>
    <t>KENEICE KENAY NELSON</t>
  </si>
  <si>
    <t>KENEICE KENAY NELSON    UNPOST</t>
  </si>
  <si>
    <t>50147</t>
  </si>
  <si>
    <t>BIG DIAMOND  LLC (CONSUMER DEPOSIT)</t>
  </si>
  <si>
    <t>46308</t>
  </si>
  <si>
    <t>COMFORT SUITES</t>
  </si>
  <si>
    <t>77833-5517</t>
  </si>
  <si>
    <t>49773</t>
  </si>
  <si>
    <t>COURAGEOUS INVESTMENTS  LLC (CONSUMER DEPOSIT)</t>
  </si>
  <si>
    <t>MAGNOLIA</t>
  </si>
  <si>
    <t>50116</t>
  </si>
  <si>
    <t>PNC BANK NATIONAL ASSOCIATION (CONSUMER DEPOSIT)</t>
  </si>
  <si>
    <t>45858</t>
  </si>
  <si>
    <t>AARC ENVIRONMENTAL INC</t>
  </si>
  <si>
    <t>50021</t>
  </si>
  <si>
    <t>ADVANTAGE ARCHIVES  LLC</t>
  </si>
  <si>
    <t>CEDAR RAPIDS</t>
  </si>
  <si>
    <t>IA</t>
  </si>
  <si>
    <t>50423</t>
  </si>
  <si>
    <t>ALEXANDER KNIGHT</t>
  </si>
  <si>
    <t>47816</t>
  </si>
  <si>
    <t>ALLIANCE CRANE SERVICE</t>
  </si>
  <si>
    <t>03680</t>
  </si>
  <si>
    <t>47846</t>
  </si>
  <si>
    <t>AUTO ZONE</t>
  </si>
  <si>
    <t>30368-6067</t>
  </si>
  <si>
    <t>50378</t>
  </si>
  <si>
    <t>BARKING DOG EXHIBITS</t>
  </si>
  <si>
    <t>STRUM</t>
  </si>
  <si>
    <t>50418</t>
  </si>
  <si>
    <t>BRENHAM CHARITY BOUTIQUE</t>
  </si>
  <si>
    <t>48583</t>
  </si>
  <si>
    <t>BVR</t>
  </si>
  <si>
    <t>11060</t>
  </si>
  <si>
    <t>47924</t>
  </si>
  <si>
    <t>48963</t>
  </si>
  <si>
    <t>CENTRAL TEXAS ELEVATOR  LLC</t>
  </si>
  <si>
    <t>BASTROP</t>
  </si>
  <si>
    <t>50033</t>
  </si>
  <si>
    <t>CHEMNATION  INC.</t>
  </si>
  <si>
    <t>77393-0807</t>
  </si>
  <si>
    <t>14895</t>
  </si>
  <si>
    <t>EWING IRRIGATION PRODUCTS</t>
  </si>
  <si>
    <t>75320-8728</t>
  </si>
  <si>
    <t>49605</t>
  </si>
  <si>
    <t>FAYETTE FIRE &amp; SAFETY  INC.</t>
  </si>
  <si>
    <t>FELISHA SMITH</t>
  </si>
  <si>
    <t>50266</t>
  </si>
  <si>
    <t>GENERAL CODE  LLC</t>
  </si>
  <si>
    <t>DETROIT</t>
  </si>
  <si>
    <t>48277-2512</t>
  </si>
  <si>
    <t>16080</t>
  </si>
  <si>
    <t>GLASCO &amp; CO. LANDSCAPING</t>
  </si>
  <si>
    <t>77834-1542</t>
  </si>
  <si>
    <t>50412</t>
  </si>
  <si>
    <t>GULF COAST WEATHER SERVICES LLC</t>
  </si>
  <si>
    <t>MOBILE</t>
  </si>
  <si>
    <t>48842</t>
  </si>
  <si>
    <t>IDEXX DISTRIBUTION INC.</t>
  </si>
  <si>
    <t>30392-1327</t>
  </si>
  <si>
    <t>JOHATHAN KNAPP</t>
  </si>
  <si>
    <t>49669</t>
  </si>
  <si>
    <t>NANCY JOINER</t>
  </si>
  <si>
    <t>MARCELA RODRIGUEZ</t>
  </si>
  <si>
    <t>MIKAYLA KNIGHT</t>
  </si>
  <si>
    <t>23793</t>
  </si>
  <si>
    <t>46458</t>
  </si>
  <si>
    <t>50420</t>
  </si>
  <si>
    <t>NATIONAL MINORITY UPDATE</t>
  </si>
  <si>
    <t>LAS VEGAS</t>
  </si>
  <si>
    <t>NV</t>
  </si>
  <si>
    <t>48875</t>
  </si>
  <si>
    <t>OUR INTEGRITY WORKS  LLC</t>
  </si>
  <si>
    <t>46056</t>
  </si>
  <si>
    <t>CRAIG REAGAN</t>
  </si>
  <si>
    <t>49084</t>
  </si>
  <si>
    <t>ROGUE WASTE RECOVERY &amp; ENVIROMENTAL  INC.</t>
  </si>
  <si>
    <t>49765</t>
  </si>
  <si>
    <t>SCHOOL LIFE</t>
  </si>
  <si>
    <t>CAMARILLO</t>
  </si>
  <si>
    <t>34500</t>
  </si>
  <si>
    <t>SFFMA</t>
  </si>
  <si>
    <t>MANCHACA</t>
  </si>
  <si>
    <t>78652-1709</t>
  </si>
  <si>
    <t>SHERIFF'S ASSOCIATION OF TX</t>
  </si>
  <si>
    <t>78160-9915</t>
  </si>
  <si>
    <t>49521</t>
  </si>
  <si>
    <t>SOLID BORDER INC</t>
  </si>
  <si>
    <t>SAN ANTONIO</t>
  </si>
  <si>
    <t>STEFANIE FISHER</t>
  </si>
  <si>
    <t>47338</t>
  </si>
  <si>
    <t>SWANK MOTION PICTURES INC</t>
  </si>
  <si>
    <t>50274</t>
  </si>
  <si>
    <t>TERESA ROSALES</t>
  </si>
  <si>
    <t>49157</t>
  </si>
  <si>
    <t>TEXAS ASSOCIATION OF GOVERNMENTAL IT MANAGERS</t>
  </si>
  <si>
    <t>LEANDER</t>
  </si>
  <si>
    <t>36254</t>
  </si>
  <si>
    <t>49481</t>
  </si>
  <si>
    <t>46306</t>
  </si>
  <si>
    <t>THE LIBRARY STORE  INC.</t>
  </si>
  <si>
    <t>TREMONT</t>
  </si>
  <si>
    <t>45500</t>
  </si>
  <si>
    <t>THE UPS STORE</t>
  </si>
  <si>
    <t>40237</t>
  </si>
  <si>
    <t>VAN DYKE  RANKIN &amp; CO.  INC.</t>
  </si>
  <si>
    <t>49382</t>
  </si>
  <si>
    <t>XEROX BUSINESS SOLUTIONS SOUTHWEST</t>
  </si>
  <si>
    <t>75267-4911</t>
  </si>
  <si>
    <t>44400</t>
  </si>
  <si>
    <t>YOAKUM HOUSE MOVING  INC.</t>
  </si>
  <si>
    <t>07439</t>
  </si>
  <si>
    <t>49796</t>
  </si>
  <si>
    <t>50417</t>
  </si>
  <si>
    <t>100 ALAMO INVESTMENTS  LLC</t>
  </si>
  <si>
    <t>PASADENA</t>
  </si>
  <si>
    <t>50426</t>
  </si>
  <si>
    <t>ABSOLUTE SOFTWARE  INC.</t>
  </si>
  <si>
    <t>75320-0932</t>
  </si>
  <si>
    <t>48778</t>
  </si>
  <si>
    <t>49573</t>
  </si>
  <si>
    <t>ARM RIVER BUILDERS</t>
  </si>
  <si>
    <t>50416</t>
  </si>
  <si>
    <t>ASH GROVE CEMENT COMPANY</t>
  </si>
  <si>
    <t>75284-5034</t>
  </si>
  <si>
    <t>50016</t>
  </si>
  <si>
    <t>BRACEWELL LP</t>
  </si>
  <si>
    <t>75320-7486</t>
  </si>
  <si>
    <t>22191</t>
  </si>
  <si>
    <t>BRENHAM MAIFEST ASSN.</t>
  </si>
  <si>
    <t>77834-1588</t>
  </si>
  <si>
    <t>46770</t>
  </si>
  <si>
    <t>BUDGET BLINDS OF COLLEGE STATION</t>
  </si>
  <si>
    <t>11920</t>
  </si>
  <si>
    <t>COLLIER CONSTRUCTION INC</t>
  </si>
  <si>
    <t>77834-1889</t>
  </si>
  <si>
    <t>CYNTHIA MILLER</t>
  </si>
  <si>
    <t>46174</t>
  </si>
  <si>
    <t>E. A. H. SPRAY EQUIPMENT  INC.</t>
  </si>
  <si>
    <t>49745</t>
  </si>
  <si>
    <t>FORTILINE  INC.</t>
  </si>
  <si>
    <t>75284-1499</t>
  </si>
  <si>
    <t>49139</t>
  </si>
  <si>
    <t>FUN EXPRESS  LLC</t>
  </si>
  <si>
    <t>MINNEAPOLIS</t>
  </si>
  <si>
    <t>MN</t>
  </si>
  <si>
    <t>GERMANIA INSURANCE</t>
  </si>
  <si>
    <t>31550</t>
  </si>
  <si>
    <t>GESSNER ENGINEERING  LLC</t>
  </si>
  <si>
    <t>HANNAH MANTEY</t>
  </si>
  <si>
    <t>HK CAKERY</t>
  </si>
  <si>
    <t>49939</t>
  </si>
  <si>
    <t>INSYTEFUL  LLC</t>
  </si>
  <si>
    <t>LORETTO</t>
  </si>
  <si>
    <t>JANICE KRAMER</t>
  </si>
  <si>
    <t>JANIE ANDERSON</t>
  </si>
  <si>
    <t>KIRSTIN ELLEDGE</t>
  </si>
  <si>
    <t>47352</t>
  </si>
  <si>
    <t>CHRISTI KORTH</t>
  </si>
  <si>
    <t>LAURA GRABARSCHICK</t>
  </si>
  <si>
    <t>LETICIA GRIMALDO</t>
  </si>
  <si>
    <t>LILLIAN GONZALES</t>
  </si>
  <si>
    <t>45984</t>
  </si>
  <si>
    <t>MEDCO SUPPLY COMPANY</t>
  </si>
  <si>
    <t>25622</t>
  </si>
  <si>
    <t>PEIGHTON LAWSON</t>
  </si>
  <si>
    <t>08050</t>
  </si>
  <si>
    <t>PLUMB LEVEL  LLC</t>
  </si>
  <si>
    <t>77834-2417</t>
  </si>
  <si>
    <t>47533</t>
  </si>
  <si>
    <t>50004</t>
  </si>
  <si>
    <t>QUIDDITY ENGINEERING LLC</t>
  </si>
  <si>
    <t>50428</t>
  </si>
  <si>
    <t>RICHARD O' MALLEY</t>
  </si>
  <si>
    <t>49711</t>
  </si>
  <si>
    <t>TANIYA THOMAS</t>
  </si>
  <si>
    <t>WALLER</t>
  </si>
  <si>
    <t>49608</t>
  </si>
  <si>
    <t>TASK FORCE TIPS LLC</t>
  </si>
  <si>
    <t>VALPARAISO</t>
  </si>
  <si>
    <t>IN</t>
  </si>
  <si>
    <t>36735</t>
  </si>
  <si>
    <t>TEXAS MUNICIPAL LEAGUE</t>
  </si>
  <si>
    <t>78292-0388</t>
  </si>
  <si>
    <t>41850</t>
  </si>
  <si>
    <t>42615</t>
  </si>
  <si>
    <t>40590</t>
  </si>
  <si>
    <t>50282</t>
  </si>
  <si>
    <t>ALL APPLIANCE &amp; REFRIGERATION LLC</t>
  </si>
  <si>
    <t>ARACELI MANZANO</t>
  </si>
  <si>
    <t>48079</t>
  </si>
  <si>
    <t>CATRINA TAYLOR</t>
  </si>
  <si>
    <t>47818</t>
  </si>
  <si>
    <t>COMPUTER SUPPLIES AND SERVICES</t>
  </si>
  <si>
    <t>ST LOUIS</t>
  </si>
  <si>
    <t>48467</t>
  </si>
  <si>
    <t>48176</t>
  </si>
  <si>
    <t>COVERFLEX MANUFACTURING  INC.</t>
  </si>
  <si>
    <t>50094</t>
  </si>
  <si>
    <t>13500</t>
  </si>
  <si>
    <t>DITCH WITCH OF HOUSTON</t>
  </si>
  <si>
    <t>50218</t>
  </si>
  <si>
    <t>FERGUSON FACILITIES SUPPLY #61</t>
  </si>
  <si>
    <t>75284-7411</t>
  </si>
  <si>
    <t>45682</t>
  </si>
  <si>
    <t>GREGORY FRANCO</t>
  </si>
  <si>
    <t>50167</t>
  </si>
  <si>
    <t>GERARDO JERRY SALDIVAR</t>
  </si>
  <si>
    <t>47743</t>
  </si>
  <si>
    <t>HENRY SCHEIN INC</t>
  </si>
  <si>
    <t>PALATINE</t>
  </si>
  <si>
    <t>60055-0241</t>
  </si>
  <si>
    <t>50182</t>
  </si>
  <si>
    <t>JOE HINDS</t>
  </si>
  <si>
    <t>KATLYN MARBURGER</t>
  </si>
  <si>
    <t>KELSEY PAVLAS</t>
  </si>
  <si>
    <t>CALDWELL</t>
  </si>
  <si>
    <t>49342</t>
  </si>
  <si>
    <t>KRISTEN DISTRIBUTING CO  INC.</t>
  </si>
  <si>
    <t>50247</t>
  </si>
  <si>
    <t>MARK LOWRY PRODUCTIONS  INC</t>
  </si>
  <si>
    <t>45748</t>
  </si>
  <si>
    <t>DANIEL MC CRACKEN</t>
  </si>
  <si>
    <t>PAULINE DARCUS</t>
  </si>
  <si>
    <t>50379</t>
  </si>
  <si>
    <t>RDI LIFESAFETY LLC</t>
  </si>
  <si>
    <t>49989</t>
  </si>
  <si>
    <t>ROY R. LUEPNITZ  PH.D.</t>
  </si>
  <si>
    <t>48380</t>
  </si>
  <si>
    <t>SEW STITCHES BOUTIQUE</t>
  </si>
  <si>
    <t>77833-4566</t>
  </si>
  <si>
    <t>45700</t>
  </si>
  <si>
    <t>SHRM</t>
  </si>
  <si>
    <t>10087-3779</t>
  </si>
  <si>
    <t>49696</t>
  </si>
  <si>
    <t>45188</t>
  </si>
  <si>
    <t>36369</t>
  </si>
  <si>
    <t>TEXAS DEPARTMENT OF STATE HEALTH SERVICES</t>
  </si>
  <si>
    <t>78714-9347</t>
  </si>
  <si>
    <t>48578</t>
  </si>
  <si>
    <t>THE PLAYWELL GROUP  INC.</t>
  </si>
  <si>
    <t>49466</t>
  </si>
  <si>
    <t>UBEO LLC</t>
  </si>
  <si>
    <t>75266-4130</t>
  </si>
  <si>
    <t>46508</t>
  </si>
  <si>
    <t>39583</t>
  </si>
  <si>
    <t>UNITY THEATRE</t>
  </si>
  <si>
    <t>XAVIER RAGSTON</t>
  </si>
  <si>
    <t>44900</t>
  </si>
  <si>
    <t>46309</t>
  </si>
  <si>
    <t>ARTHUR MORGAN</t>
  </si>
  <si>
    <t>47025</t>
  </si>
  <si>
    <t>AWC  INC</t>
  </si>
  <si>
    <t>75397-4800</t>
  </si>
  <si>
    <t>49415</t>
  </si>
  <si>
    <t>JON BABB</t>
  </si>
  <si>
    <t>50432</t>
  </si>
  <si>
    <t>BRANNON INDUSTRIAL GROUP  LLC</t>
  </si>
  <si>
    <t>49340</t>
  </si>
  <si>
    <t>ED SUITE  LLC</t>
  </si>
  <si>
    <t>LONGVIEW</t>
  </si>
  <si>
    <t>GLENDA CHURCHILL</t>
  </si>
  <si>
    <t>KILLEEN</t>
  </si>
  <si>
    <t>HANNAH BAGGETT</t>
  </si>
  <si>
    <t>19425</t>
  </si>
  <si>
    <t>47665</t>
  </si>
  <si>
    <t>IZONE</t>
  </si>
  <si>
    <t>TEMPLE</t>
  </si>
  <si>
    <t>KARLENE HENDERSHOT</t>
  </si>
  <si>
    <t>48480</t>
  </si>
  <si>
    <t>LAUREN CONCRETE  LP</t>
  </si>
  <si>
    <t>49216</t>
  </si>
  <si>
    <t>NATIONAL TIRE WHOLESALE</t>
  </si>
  <si>
    <t>75320-5535</t>
  </si>
  <si>
    <t>50175</t>
  </si>
  <si>
    <t>NORTHERN TOOL &amp; EQUIPMENT CATALOG COMPANY  LLC</t>
  </si>
  <si>
    <t>30348-5525</t>
  </si>
  <si>
    <t>49645</t>
  </si>
  <si>
    <t>PRIMECO STEEL AND FENCE</t>
  </si>
  <si>
    <t>77040-5819</t>
  </si>
  <si>
    <t>30230</t>
  </si>
  <si>
    <t>R.B. EVERETT &amp; CO.</t>
  </si>
  <si>
    <t>77508-0000</t>
  </si>
  <si>
    <t>49631</t>
  </si>
  <si>
    <t>SENDERO TECHNICAL SERVICES LLC</t>
  </si>
  <si>
    <t>49963</t>
  </si>
  <si>
    <t>50015</t>
  </si>
  <si>
    <t>49082</t>
  </si>
  <si>
    <t>TEXAS ASSOCIATION OF VENUES &amp; FACILITIES</t>
  </si>
  <si>
    <t>46611</t>
  </si>
  <si>
    <t>TEXAS SOCIAL SECURITY PROGRAM</t>
  </si>
  <si>
    <t>78711-3207</t>
  </si>
  <si>
    <t>39500</t>
  </si>
  <si>
    <t>UNDERGROUND INC</t>
  </si>
  <si>
    <t>77581-8730</t>
  </si>
  <si>
    <t>WENDY JANIS</t>
  </si>
  <si>
    <t>44982</t>
  </si>
  <si>
    <t>46547</t>
  </si>
  <si>
    <t>CHASE EQUIPMENT LEASING  INC.</t>
  </si>
  <si>
    <t>48278-1222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</si>
</sst>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66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2" bestFit="1" customWidth="1"/>
    <col min="9" max="9" width="10.7109375" bestFit="1" customWidth="1"/>
    <col min="10" max="10" width="1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</row>
    <row r="2" spans="1:10" x14ac:dyDescent="0.25">
      <c r="A2" t="str">
        <f>"11625"</f>
        <v>11625</v>
      </c>
      <c r="B2" t="s">
        <v>10</v>
      </c>
      <c r="C2" t="s">
        <v>11</v>
      </c>
      <c r="D2" t="s">
        <v>12</v>
      </c>
      <c r="E2" t="s">
        <v>13</v>
      </c>
      <c r="F2" t="s">
        <v>363</v>
      </c>
      <c r="G2">
        <v>1792</v>
      </c>
      <c r="H2" s="2">
        <v>8061.84</v>
      </c>
      <c r="I2" s="1">
        <v>45299</v>
      </c>
      <c r="J2" t="s">
        <v>289</v>
      </c>
    </row>
    <row r="3" spans="1:10" x14ac:dyDescent="0.25">
      <c r="A3" t="str">
        <f>"11625"</f>
        <v>11625</v>
      </c>
      <c r="B3" t="s">
        <v>10</v>
      </c>
      <c r="C3" t="s">
        <v>11</v>
      </c>
      <c r="D3" t="s">
        <v>12</v>
      </c>
      <c r="E3" t="s">
        <v>13</v>
      </c>
      <c r="F3" t="s">
        <v>363</v>
      </c>
      <c r="G3">
        <v>1793</v>
      </c>
      <c r="H3" s="2">
        <v>83252.17</v>
      </c>
      <c r="I3" s="1">
        <v>45302</v>
      </c>
      <c r="J3" t="s">
        <v>289</v>
      </c>
    </row>
    <row r="4" spans="1:10" x14ac:dyDescent="0.25">
      <c r="A4" t="str">
        <f>"11625"</f>
        <v>11625</v>
      </c>
      <c r="B4" t="s">
        <v>10</v>
      </c>
      <c r="C4" t="s">
        <v>11</v>
      </c>
      <c r="D4" t="s">
        <v>12</v>
      </c>
      <c r="E4" t="s">
        <v>13</v>
      </c>
      <c r="F4" t="s">
        <v>363</v>
      </c>
      <c r="G4">
        <v>1803</v>
      </c>
      <c r="H4" s="2">
        <v>3690.89</v>
      </c>
      <c r="I4" s="1">
        <v>45313</v>
      </c>
      <c r="J4" t="s">
        <v>289</v>
      </c>
    </row>
    <row r="5" spans="1:10" x14ac:dyDescent="0.25">
      <c r="A5" t="str">
        <f>"11625"</f>
        <v>11625</v>
      </c>
      <c r="B5" t="s">
        <v>10</v>
      </c>
      <c r="C5" t="s">
        <v>11</v>
      </c>
      <c r="D5" t="s">
        <v>12</v>
      </c>
      <c r="E5" t="s">
        <v>13</v>
      </c>
      <c r="F5" t="s">
        <v>363</v>
      </c>
      <c r="G5">
        <v>1804</v>
      </c>
      <c r="H5" s="2">
        <v>26145.599999999999</v>
      </c>
      <c r="I5" s="1">
        <v>45317</v>
      </c>
      <c r="J5" t="s">
        <v>289</v>
      </c>
    </row>
    <row r="6" spans="1:10" x14ac:dyDescent="0.25">
      <c r="A6" t="str">
        <f>"45352"</f>
        <v>45352</v>
      </c>
      <c r="B6" t="s">
        <v>369</v>
      </c>
      <c r="C6" t="s">
        <v>63</v>
      </c>
      <c r="D6" t="s">
        <v>64</v>
      </c>
      <c r="E6" t="s">
        <v>370</v>
      </c>
      <c r="F6" t="s">
        <v>363</v>
      </c>
      <c r="G6">
        <v>74431</v>
      </c>
      <c r="H6" s="2">
        <v>16.25</v>
      </c>
      <c r="I6" s="1">
        <v>45266</v>
      </c>
      <c r="J6" t="s">
        <v>14</v>
      </c>
    </row>
    <row r="7" spans="1:10" x14ac:dyDescent="0.25">
      <c r="A7" t="str">
        <f>"45352"</f>
        <v>45352</v>
      </c>
      <c r="B7" t="s">
        <v>369</v>
      </c>
      <c r="C7" t="s">
        <v>63</v>
      </c>
      <c r="D7" t="s">
        <v>64</v>
      </c>
      <c r="E7" t="s">
        <v>370</v>
      </c>
      <c r="F7" t="s">
        <v>363</v>
      </c>
      <c r="G7">
        <v>74431</v>
      </c>
      <c r="H7" s="2">
        <v>16.25</v>
      </c>
      <c r="I7" s="1">
        <v>45301</v>
      </c>
      <c r="J7" t="s">
        <v>14</v>
      </c>
    </row>
    <row r="8" spans="1:10" x14ac:dyDescent="0.25">
      <c r="A8" t="str">
        <f>"1"</f>
        <v>1</v>
      </c>
      <c r="B8" t="s">
        <v>437</v>
      </c>
      <c r="C8" t="s">
        <v>11</v>
      </c>
      <c r="D8" t="s">
        <v>12</v>
      </c>
      <c r="E8">
        <v>77833</v>
      </c>
      <c r="F8" t="s">
        <v>363</v>
      </c>
      <c r="G8">
        <v>74453</v>
      </c>
      <c r="H8" s="2">
        <v>100</v>
      </c>
      <c r="I8" s="1">
        <v>45266</v>
      </c>
      <c r="J8" t="s">
        <v>14</v>
      </c>
    </row>
    <row r="9" spans="1:10" x14ac:dyDescent="0.25">
      <c r="A9" t="str">
        <f>"1"</f>
        <v>1</v>
      </c>
      <c r="B9" t="s">
        <v>449</v>
      </c>
      <c r="F9" t="s">
        <v>363</v>
      </c>
      <c r="G9">
        <v>74453</v>
      </c>
      <c r="H9" s="2">
        <v>100</v>
      </c>
      <c r="I9" s="1">
        <v>45301</v>
      </c>
      <c r="J9" t="s">
        <v>14</v>
      </c>
    </row>
    <row r="10" spans="1:10" x14ac:dyDescent="0.25">
      <c r="A10" t="str">
        <f>"36260"</f>
        <v>36260</v>
      </c>
      <c r="B10" t="s">
        <v>229</v>
      </c>
      <c r="C10" t="s">
        <v>76</v>
      </c>
      <c r="D10" t="s">
        <v>12</v>
      </c>
      <c r="E10">
        <v>77803</v>
      </c>
      <c r="F10" t="s">
        <v>363</v>
      </c>
      <c r="G10">
        <v>74465</v>
      </c>
      <c r="H10" s="2">
        <v>1448.06</v>
      </c>
      <c r="I10" s="1">
        <v>45266</v>
      </c>
      <c r="J10" t="s">
        <v>14</v>
      </c>
    </row>
    <row r="11" spans="1:10" x14ac:dyDescent="0.25">
      <c r="A11" t="str">
        <f>"36260"</f>
        <v>36260</v>
      </c>
      <c r="B11" t="s">
        <v>229</v>
      </c>
      <c r="C11" t="s">
        <v>76</v>
      </c>
      <c r="D11" t="s">
        <v>12</v>
      </c>
      <c r="E11">
        <v>77803</v>
      </c>
      <c r="F11" t="s">
        <v>363</v>
      </c>
      <c r="G11">
        <v>74465</v>
      </c>
      <c r="H11" s="2">
        <v>1448.06</v>
      </c>
      <c r="I11" s="1">
        <v>45293</v>
      </c>
      <c r="J11" t="s">
        <v>14</v>
      </c>
    </row>
    <row r="12" spans="1:10" x14ac:dyDescent="0.25">
      <c r="A12" t="str">
        <f>"40595"</f>
        <v>40595</v>
      </c>
      <c r="B12" t="s">
        <v>291</v>
      </c>
      <c r="C12" t="s">
        <v>292</v>
      </c>
      <c r="D12" t="s">
        <v>293</v>
      </c>
      <c r="E12" t="s">
        <v>294</v>
      </c>
      <c r="F12" t="s">
        <v>363</v>
      </c>
      <c r="G12">
        <v>74479</v>
      </c>
      <c r="H12" s="2">
        <v>8129.31</v>
      </c>
      <c r="I12" s="1">
        <v>45266</v>
      </c>
      <c r="J12" t="s">
        <v>14</v>
      </c>
    </row>
    <row r="13" spans="1:10" x14ac:dyDescent="0.25">
      <c r="A13" t="str">
        <f>"40595"</f>
        <v>40595</v>
      </c>
      <c r="B13" t="s">
        <v>291</v>
      </c>
      <c r="C13" t="s">
        <v>292</v>
      </c>
      <c r="D13" t="s">
        <v>293</v>
      </c>
      <c r="E13" t="s">
        <v>294</v>
      </c>
      <c r="F13" t="s">
        <v>363</v>
      </c>
      <c r="G13">
        <v>74479</v>
      </c>
      <c r="H13" s="2">
        <v>8129.31</v>
      </c>
      <c r="I13" s="1">
        <v>45296</v>
      </c>
      <c r="J13" t="s">
        <v>14</v>
      </c>
    </row>
    <row r="14" spans="1:10" x14ac:dyDescent="0.25">
      <c r="A14" t="str">
        <f>"1"</f>
        <v>1</v>
      </c>
      <c r="B14" t="s">
        <v>439</v>
      </c>
      <c r="C14" t="s">
        <v>11</v>
      </c>
      <c r="D14" t="s">
        <v>12</v>
      </c>
      <c r="E14">
        <v>77833</v>
      </c>
      <c r="F14" t="s">
        <v>363</v>
      </c>
      <c r="G14">
        <v>74525</v>
      </c>
      <c r="H14" s="2">
        <v>100</v>
      </c>
      <c r="I14" s="1">
        <v>45273</v>
      </c>
      <c r="J14" t="s">
        <v>14</v>
      </c>
    </row>
    <row r="15" spans="1:10" x14ac:dyDescent="0.25">
      <c r="A15" t="str">
        <f>"1"</f>
        <v>1</v>
      </c>
      <c r="B15" t="s">
        <v>450</v>
      </c>
      <c r="F15" t="s">
        <v>363</v>
      </c>
      <c r="G15">
        <v>74525</v>
      </c>
      <c r="H15" s="2">
        <v>100</v>
      </c>
      <c r="I15" s="1">
        <v>45310</v>
      </c>
      <c r="J15" t="s">
        <v>14</v>
      </c>
    </row>
    <row r="16" spans="1:10" x14ac:dyDescent="0.25">
      <c r="A16" t="str">
        <f>"50388"</f>
        <v>50388</v>
      </c>
      <c r="B16" t="s">
        <v>445</v>
      </c>
      <c r="C16" t="s">
        <v>11</v>
      </c>
      <c r="D16" t="s">
        <v>12</v>
      </c>
      <c r="E16">
        <v>77833</v>
      </c>
      <c r="F16" t="s">
        <v>363</v>
      </c>
      <c r="G16">
        <v>74658</v>
      </c>
      <c r="H16" s="2">
        <v>2500</v>
      </c>
      <c r="I16" s="1">
        <v>45280</v>
      </c>
      <c r="J16" t="s">
        <v>14</v>
      </c>
    </row>
    <row r="17" spans="1:10" x14ac:dyDescent="0.25">
      <c r="A17" t="str">
        <f>"50388"</f>
        <v>50388</v>
      </c>
      <c r="B17" t="s">
        <v>445</v>
      </c>
      <c r="C17" t="s">
        <v>11</v>
      </c>
      <c r="D17" t="s">
        <v>12</v>
      </c>
      <c r="E17">
        <v>77833</v>
      </c>
      <c r="F17" t="s">
        <v>363</v>
      </c>
      <c r="G17">
        <v>74658</v>
      </c>
      <c r="H17" s="2">
        <v>2500</v>
      </c>
      <c r="I17" s="1">
        <v>45307</v>
      </c>
      <c r="J17" t="s">
        <v>14</v>
      </c>
    </row>
    <row r="18" spans="1:10" x14ac:dyDescent="0.25">
      <c r="A18" t="str">
        <f>"49970"</f>
        <v>49970</v>
      </c>
      <c r="B18" t="s">
        <v>30</v>
      </c>
      <c r="C18" t="s">
        <v>11</v>
      </c>
      <c r="D18" t="s">
        <v>12</v>
      </c>
      <c r="E18">
        <v>77833</v>
      </c>
      <c r="F18" t="s">
        <v>363</v>
      </c>
      <c r="G18">
        <v>74800</v>
      </c>
      <c r="H18" s="2">
        <v>2118.2800000000002</v>
      </c>
      <c r="I18" s="1">
        <v>45295</v>
      </c>
      <c r="J18" t="s">
        <v>15</v>
      </c>
    </row>
    <row r="19" spans="1:10" x14ac:dyDescent="0.25">
      <c r="A19" t="str">
        <f>"49203"</f>
        <v>49203</v>
      </c>
      <c r="B19" t="s">
        <v>451</v>
      </c>
      <c r="C19" t="s">
        <v>11</v>
      </c>
      <c r="D19" t="s">
        <v>12</v>
      </c>
      <c r="E19">
        <v>77834</v>
      </c>
      <c r="F19" t="s">
        <v>363</v>
      </c>
      <c r="G19">
        <v>74805</v>
      </c>
      <c r="H19" s="2">
        <v>3000</v>
      </c>
      <c r="I19" s="1">
        <v>45295</v>
      </c>
      <c r="J19" t="s">
        <v>15</v>
      </c>
    </row>
    <row r="20" spans="1:10" x14ac:dyDescent="0.25">
      <c r="A20" t="str">
        <f>"48778"</f>
        <v>48778</v>
      </c>
      <c r="B20" t="s">
        <v>100</v>
      </c>
      <c r="C20" t="s">
        <v>53</v>
      </c>
      <c r="D20" t="s">
        <v>12</v>
      </c>
      <c r="E20" t="s">
        <v>101</v>
      </c>
      <c r="F20" t="s">
        <v>363</v>
      </c>
      <c r="G20">
        <v>74806</v>
      </c>
      <c r="H20" s="2">
        <v>51.18</v>
      </c>
      <c r="I20" s="1">
        <v>45295</v>
      </c>
      <c r="J20" t="s">
        <v>15</v>
      </c>
    </row>
    <row r="21" spans="1:10" x14ac:dyDescent="0.25">
      <c r="A21" t="str">
        <f>"50359"</f>
        <v>50359</v>
      </c>
      <c r="B21" t="s">
        <v>416</v>
      </c>
      <c r="C21" t="s">
        <v>71</v>
      </c>
      <c r="D21" t="s">
        <v>72</v>
      </c>
      <c r="E21" t="s">
        <v>417</v>
      </c>
      <c r="F21" t="s">
        <v>363</v>
      </c>
      <c r="G21">
        <v>74807</v>
      </c>
      <c r="H21" s="2">
        <v>425.89</v>
      </c>
      <c r="I21" s="1">
        <v>45295</v>
      </c>
      <c r="J21" t="s">
        <v>15</v>
      </c>
    </row>
    <row r="22" spans="1:10" x14ac:dyDescent="0.25">
      <c r="A22" t="str">
        <f>"49573"</f>
        <v>49573</v>
      </c>
      <c r="B22" t="s">
        <v>171</v>
      </c>
      <c r="C22" t="s">
        <v>152</v>
      </c>
      <c r="D22" t="s">
        <v>12</v>
      </c>
      <c r="E22">
        <v>77386</v>
      </c>
      <c r="F22" t="s">
        <v>363</v>
      </c>
      <c r="G22">
        <v>74808</v>
      </c>
      <c r="H22" s="2">
        <v>475</v>
      </c>
      <c r="I22" s="1">
        <v>45295</v>
      </c>
      <c r="J22" t="s">
        <v>15</v>
      </c>
    </row>
    <row r="23" spans="1:10" x14ac:dyDescent="0.25">
      <c r="A23" t="str">
        <f>"01800"</f>
        <v>01800</v>
      </c>
      <c r="B23" t="s">
        <v>49</v>
      </c>
      <c r="C23" t="s">
        <v>11</v>
      </c>
      <c r="D23" t="s">
        <v>12</v>
      </c>
      <c r="E23" t="s">
        <v>50</v>
      </c>
      <c r="F23" t="s">
        <v>363</v>
      </c>
      <c r="G23">
        <v>74809</v>
      </c>
      <c r="H23" s="2">
        <v>810.04</v>
      </c>
      <c r="I23" s="1">
        <v>45295</v>
      </c>
      <c r="J23" t="s">
        <v>15</v>
      </c>
    </row>
    <row r="24" spans="1:10" x14ac:dyDescent="0.25">
      <c r="A24" t="str">
        <f>"03480"</f>
        <v>03480</v>
      </c>
      <c r="B24" t="s">
        <v>52</v>
      </c>
      <c r="C24" t="s">
        <v>53</v>
      </c>
      <c r="D24" t="s">
        <v>12</v>
      </c>
      <c r="E24" t="s">
        <v>54</v>
      </c>
      <c r="F24" t="s">
        <v>363</v>
      </c>
      <c r="G24">
        <v>74810</v>
      </c>
      <c r="H24" s="2">
        <v>1789.8</v>
      </c>
      <c r="I24" s="1">
        <v>45295</v>
      </c>
      <c r="J24" t="s">
        <v>15</v>
      </c>
    </row>
    <row r="25" spans="1:10" x14ac:dyDescent="0.25">
      <c r="A25" t="str">
        <f>"48495"</f>
        <v>48495</v>
      </c>
      <c r="B25" t="s">
        <v>16</v>
      </c>
      <c r="C25" t="s">
        <v>17</v>
      </c>
      <c r="D25" t="s">
        <v>12</v>
      </c>
      <c r="E25">
        <v>77840</v>
      </c>
      <c r="F25" t="s">
        <v>363</v>
      </c>
      <c r="G25">
        <v>74811</v>
      </c>
      <c r="H25" s="2">
        <v>1235</v>
      </c>
      <c r="I25" s="1">
        <v>45295</v>
      </c>
      <c r="J25" t="s">
        <v>15</v>
      </c>
    </row>
    <row r="26" spans="1:10" x14ac:dyDescent="0.25">
      <c r="A26" t="str">
        <f>"47886"</f>
        <v>47886</v>
      </c>
      <c r="B26" t="s">
        <v>452</v>
      </c>
      <c r="C26" t="s">
        <v>51</v>
      </c>
      <c r="D26" t="s">
        <v>12</v>
      </c>
      <c r="E26">
        <v>77880</v>
      </c>
      <c r="F26" t="s">
        <v>363</v>
      </c>
      <c r="G26">
        <v>74812</v>
      </c>
      <c r="H26" s="2">
        <v>127.67</v>
      </c>
      <c r="I26" s="1">
        <v>45295</v>
      </c>
      <c r="J26" t="s">
        <v>15</v>
      </c>
    </row>
    <row r="27" spans="1:10" x14ac:dyDescent="0.25">
      <c r="A27" t="str">
        <f>"49739"</f>
        <v>49739</v>
      </c>
      <c r="B27" t="s">
        <v>56</v>
      </c>
      <c r="C27" t="s">
        <v>57</v>
      </c>
      <c r="D27" t="s">
        <v>12</v>
      </c>
      <c r="E27">
        <v>78664</v>
      </c>
      <c r="F27" t="s">
        <v>363</v>
      </c>
      <c r="G27">
        <v>74813</v>
      </c>
      <c r="H27" s="2">
        <v>22268.6</v>
      </c>
      <c r="I27" s="1">
        <v>45295</v>
      </c>
      <c r="J27" t="s">
        <v>15</v>
      </c>
    </row>
    <row r="28" spans="1:10" x14ac:dyDescent="0.25">
      <c r="A28" t="str">
        <f>"49729"</f>
        <v>49729</v>
      </c>
      <c r="B28" t="s">
        <v>58</v>
      </c>
      <c r="C28" t="s">
        <v>11</v>
      </c>
      <c r="D28" t="s">
        <v>12</v>
      </c>
      <c r="E28">
        <v>77833</v>
      </c>
      <c r="F28" t="s">
        <v>363</v>
      </c>
      <c r="G28">
        <v>74814</v>
      </c>
      <c r="H28" s="2">
        <v>795</v>
      </c>
      <c r="I28" s="1">
        <v>45295</v>
      </c>
      <c r="J28" t="s">
        <v>15</v>
      </c>
    </row>
    <row r="29" spans="1:10" x14ac:dyDescent="0.25">
      <c r="A29" t="str">
        <f>"47060"</f>
        <v>47060</v>
      </c>
      <c r="B29" t="s">
        <v>60</v>
      </c>
      <c r="C29" t="s">
        <v>53</v>
      </c>
      <c r="D29" t="s">
        <v>12</v>
      </c>
      <c r="E29">
        <v>75204</v>
      </c>
      <c r="F29" t="s">
        <v>363</v>
      </c>
      <c r="G29">
        <v>74815</v>
      </c>
      <c r="H29" s="2">
        <v>46851.27</v>
      </c>
      <c r="I29" s="1">
        <v>45295</v>
      </c>
      <c r="J29" t="s">
        <v>15</v>
      </c>
    </row>
    <row r="30" spans="1:10" x14ac:dyDescent="0.25">
      <c r="A30" t="str">
        <f>"48113"</f>
        <v>48113</v>
      </c>
      <c r="B30" t="s">
        <v>406</v>
      </c>
      <c r="F30" t="s">
        <v>363</v>
      </c>
      <c r="G30">
        <v>74816</v>
      </c>
      <c r="H30" s="2">
        <v>175.02</v>
      </c>
      <c r="I30" s="1">
        <v>45295</v>
      </c>
      <c r="J30" t="s">
        <v>15</v>
      </c>
    </row>
    <row r="31" spans="1:10" x14ac:dyDescent="0.25">
      <c r="A31" t="str">
        <f>"11599"</f>
        <v>11599</v>
      </c>
      <c r="B31" t="s">
        <v>263</v>
      </c>
      <c r="F31" t="s">
        <v>363</v>
      </c>
      <c r="G31">
        <v>74817</v>
      </c>
      <c r="H31" s="2">
        <v>150</v>
      </c>
      <c r="I31" s="1">
        <v>45295</v>
      </c>
      <c r="J31" t="s">
        <v>15</v>
      </c>
    </row>
    <row r="32" spans="1:10" x14ac:dyDescent="0.25">
      <c r="A32" t="str">
        <f>"47756"</f>
        <v>47756</v>
      </c>
      <c r="B32" t="s">
        <v>329</v>
      </c>
      <c r="C32" t="s">
        <v>11</v>
      </c>
      <c r="D32" t="s">
        <v>12</v>
      </c>
      <c r="E32">
        <v>77833</v>
      </c>
      <c r="F32" t="s">
        <v>363</v>
      </c>
      <c r="G32">
        <v>74818</v>
      </c>
      <c r="H32" s="2">
        <v>472.5</v>
      </c>
      <c r="I32" s="1">
        <v>45295</v>
      </c>
      <c r="J32" t="s">
        <v>15</v>
      </c>
    </row>
    <row r="33" spans="1:10" x14ac:dyDescent="0.25">
      <c r="A33" t="str">
        <f>"50010"</f>
        <v>50010</v>
      </c>
      <c r="B33" t="s">
        <v>319</v>
      </c>
      <c r="C33" t="s">
        <v>211</v>
      </c>
      <c r="D33" t="s">
        <v>12</v>
      </c>
      <c r="E33">
        <v>77879</v>
      </c>
      <c r="F33" t="s">
        <v>363</v>
      </c>
      <c r="G33">
        <v>74819</v>
      </c>
      <c r="H33" s="2">
        <v>3350</v>
      </c>
      <c r="I33" s="1">
        <v>45295</v>
      </c>
      <c r="J33" t="s">
        <v>15</v>
      </c>
    </row>
    <row r="34" spans="1:10" x14ac:dyDescent="0.25">
      <c r="A34" t="str">
        <f>"50245"</f>
        <v>50245</v>
      </c>
      <c r="B34" t="s">
        <v>453</v>
      </c>
      <c r="C34" t="s">
        <v>454</v>
      </c>
      <c r="D34" t="s">
        <v>24</v>
      </c>
      <c r="E34">
        <v>94606</v>
      </c>
      <c r="F34" t="s">
        <v>363</v>
      </c>
      <c r="G34">
        <v>74820</v>
      </c>
      <c r="H34" s="2">
        <v>348</v>
      </c>
      <c r="I34" s="1">
        <v>45295</v>
      </c>
      <c r="J34" t="s">
        <v>15</v>
      </c>
    </row>
    <row r="35" spans="1:10" x14ac:dyDescent="0.25">
      <c r="A35" t="str">
        <f>"48467"</f>
        <v>48467</v>
      </c>
      <c r="B35" t="s">
        <v>98</v>
      </c>
      <c r="C35" t="s">
        <v>53</v>
      </c>
      <c r="D35" t="s">
        <v>12</v>
      </c>
      <c r="E35" t="s">
        <v>99</v>
      </c>
      <c r="F35" t="s">
        <v>363</v>
      </c>
      <c r="G35">
        <v>74821</v>
      </c>
      <c r="H35" s="2">
        <v>502.16</v>
      </c>
      <c r="I35" s="1">
        <v>45295</v>
      </c>
      <c r="J35" t="s">
        <v>15</v>
      </c>
    </row>
    <row r="36" spans="1:10" x14ac:dyDescent="0.25">
      <c r="A36" t="str">
        <f>"47936"</f>
        <v>47936</v>
      </c>
      <c r="B36" t="s">
        <v>177</v>
      </c>
      <c r="C36" t="s">
        <v>11</v>
      </c>
      <c r="D36" t="s">
        <v>12</v>
      </c>
      <c r="E36">
        <v>77833</v>
      </c>
      <c r="F36" t="s">
        <v>363</v>
      </c>
      <c r="G36">
        <v>74822</v>
      </c>
      <c r="H36" s="2">
        <v>96</v>
      </c>
      <c r="I36" s="1">
        <v>45295</v>
      </c>
      <c r="J36" t="s">
        <v>15</v>
      </c>
    </row>
    <row r="37" spans="1:10" x14ac:dyDescent="0.25">
      <c r="A37" t="str">
        <f>"12815"</f>
        <v>12815</v>
      </c>
      <c r="B37" t="s">
        <v>422</v>
      </c>
      <c r="C37" t="s">
        <v>11</v>
      </c>
      <c r="D37" t="s">
        <v>12</v>
      </c>
      <c r="E37" t="s">
        <v>37</v>
      </c>
      <c r="F37" t="s">
        <v>363</v>
      </c>
      <c r="G37">
        <v>74823</v>
      </c>
      <c r="H37" s="2">
        <v>29.2</v>
      </c>
      <c r="I37" s="1">
        <v>45295</v>
      </c>
      <c r="J37" t="s">
        <v>15</v>
      </c>
    </row>
    <row r="38" spans="1:10" x14ac:dyDescent="0.25">
      <c r="A38" t="str">
        <f>"13240"</f>
        <v>13240</v>
      </c>
      <c r="B38" t="s">
        <v>32</v>
      </c>
      <c r="C38" t="s">
        <v>33</v>
      </c>
      <c r="D38" t="s">
        <v>12</v>
      </c>
      <c r="E38" t="s">
        <v>34</v>
      </c>
      <c r="F38" t="s">
        <v>363</v>
      </c>
      <c r="G38">
        <v>74824</v>
      </c>
      <c r="H38" s="2">
        <v>2955.75</v>
      </c>
      <c r="I38" s="1">
        <v>45295</v>
      </c>
      <c r="J38" t="s">
        <v>15</v>
      </c>
    </row>
    <row r="39" spans="1:10" x14ac:dyDescent="0.25">
      <c r="A39" t="str">
        <f>"50229"</f>
        <v>50229</v>
      </c>
      <c r="B39" t="s">
        <v>455</v>
      </c>
      <c r="C39" t="s">
        <v>456</v>
      </c>
      <c r="D39" t="s">
        <v>457</v>
      </c>
      <c r="E39">
        <v>66801</v>
      </c>
      <c r="F39" t="s">
        <v>363</v>
      </c>
      <c r="G39">
        <v>74826</v>
      </c>
      <c r="H39" s="2">
        <v>2778.04</v>
      </c>
      <c r="I39" s="1">
        <v>45295</v>
      </c>
      <c r="J39" t="s">
        <v>15</v>
      </c>
    </row>
    <row r="40" spans="1:10" x14ac:dyDescent="0.25">
      <c r="A40" t="str">
        <f>"50188"</f>
        <v>50188</v>
      </c>
      <c r="B40" t="s">
        <v>110</v>
      </c>
      <c r="C40" t="s">
        <v>111</v>
      </c>
      <c r="D40" t="s">
        <v>12</v>
      </c>
      <c r="E40">
        <v>77331</v>
      </c>
      <c r="F40" t="s">
        <v>363</v>
      </c>
      <c r="G40">
        <v>74827</v>
      </c>
      <c r="H40" s="2">
        <v>965</v>
      </c>
      <c r="I40" s="1">
        <v>45295</v>
      </c>
      <c r="J40" t="s">
        <v>15</v>
      </c>
    </row>
    <row r="41" spans="1:10" x14ac:dyDescent="0.25">
      <c r="A41" t="str">
        <f>"14200"</f>
        <v>14200</v>
      </c>
      <c r="B41" t="s">
        <v>356</v>
      </c>
      <c r="C41" t="s">
        <v>285</v>
      </c>
      <c r="D41" t="s">
        <v>286</v>
      </c>
      <c r="E41" t="s">
        <v>357</v>
      </c>
      <c r="F41" t="s">
        <v>363</v>
      </c>
      <c r="G41">
        <v>74828</v>
      </c>
      <c r="H41" s="2">
        <v>466.5</v>
      </c>
      <c r="I41" s="1">
        <v>45295</v>
      </c>
      <c r="J41" t="s">
        <v>15</v>
      </c>
    </row>
    <row r="42" spans="1:10" x14ac:dyDescent="0.25">
      <c r="A42" t="str">
        <f>"45200"</f>
        <v>45200</v>
      </c>
      <c r="B42" t="s">
        <v>444</v>
      </c>
      <c r="C42" t="s">
        <v>11</v>
      </c>
      <c r="D42" t="s">
        <v>12</v>
      </c>
      <c r="E42" t="s">
        <v>37</v>
      </c>
      <c r="F42" t="s">
        <v>363</v>
      </c>
      <c r="G42">
        <v>74829</v>
      </c>
      <c r="H42" s="2">
        <v>5000</v>
      </c>
      <c r="I42" s="1">
        <v>45295</v>
      </c>
      <c r="J42" t="s">
        <v>15</v>
      </c>
    </row>
    <row r="43" spans="1:10" x14ac:dyDescent="0.25">
      <c r="A43" t="str">
        <f>"50334"</f>
        <v>50334</v>
      </c>
      <c r="B43" t="s">
        <v>148</v>
      </c>
      <c r="C43" t="s">
        <v>149</v>
      </c>
      <c r="D43" t="s">
        <v>12</v>
      </c>
      <c r="E43" t="s">
        <v>150</v>
      </c>
      <c r="F43" t="s">
        <v>363</v>
      </c>
      <c r="G43">
        <v>74830</v>
      </c>
      <c r="H43" s="2">
        <v>872.48</v>
      </c>
      <c r="I43" s="1">
        <v>45295</v>
      </c>
      <c r="J43" t="s">
        <v>15</v>
      </c>
    </row>
    <row r="44" spans="1:10" x14ac:dyDescent="0.25">
      <c r="A44" t="str">
        <f>"50220"</f>
        <v>50220</v>
      </c>
      <c r="B44" t="s">
        <v>35</v>
      </c>
      <c r="C44" t="s">
        <v>11</v>
      </c>
      <c r="D44" t="s">
        <v>12</v>
      </c>
      <c r="E44">
        <v>77833</v>
      </c>
      <c r="F44" t="s">
        <v>363</v>
      </c>
      <c r="G44">
        <v>74831</v>
      </c>
      <c r="H44" s="2">
        <v>49.28</v>
      </c>
      <c r="I44" s="1">
        <v>45295</v>
      </c>
      <c r="J44" t="s">
        <v>15</v>
      </c>
    </row>
    <row r="45" spans="1:10" x14ac:dyDescent="0.25">
      <c r="A45" t="str">
        <f>"18430"</f>
        <v>18430</v>
      </c>
      <c r="B45" t="s">
        <v>36</v>
      </c>
      <c r="C45" t="s">
        <v>11</v>
      </c>
      <c r="D45" t="s">
        <v>12</v>
      </c>
      <c r="E45" t="s">
        <v>37</v>
      </c>
      <c r="F45" t="s">
        <v>363</v>
      </c>
      <c r="G45">
        <v>74832</v>
      </c>
      <c r="H45" s="2">
        <v>1020.68</v>
      </c>
      <c r="I45" s="1">
        <v>45295</v>
      </c>
      <c r="J45" t="s">
        <v>15</v>
      </c>
    </row>
    <row r="46" spans="1:10" x14ac:dyDescent="0.25">
      <c r="A46" t="str">
        <f>"46876"</f>
        <v>46876</v>
      </c>
      <c r="B46" t="s">
        <v>185</v>
      </c>
      <c r="C46" t="s">
        <v>63</v>
      </c>
      <c r="D46" t="s">
        <v>64</v>
      </c>
      <c r="E46" t="s">
        <v>186</v>
      </c>
      <c r="F46" t="s">
        <v>363</v>
      </c>
      <c r="G46">
        <v>74833</v>
      </c>
      <c r="H46" s="2">
        <v>90.25</v>
      </c>
      <c r="I46" s="1">
        <v>45295</v>
      </c>
      <c r="J46" t="s">
        <v>15</v>
      </c>
    </row>
    <row r="47" spans="1:10" x14ac:dyDescent="0.25">
      <c r="A47" t="str">
        <f>"49837"</f>
        <v>49837</v>
      </c>
      <c r="B47" t="s">
        <v>321</v>
      </c>
      <c r="F47" t="s">
        <v>363</v>
      </c>
      <c r="G47">
        <v>74834</v>
      </c>
      <c r="H47" s="2">
        <v>43.25</v>
      </c>
      <c r="I47" s="1">
        <v>45295</v>
      </c>
      <c r="J47" t="s">
        <v>15</v>
      </c>
    </row>
    <row r="48" spans="1:10" x14ac:dyDescent="0.25">
      <c r="A48" t="str">
        <f>"23793"</f>
        <v>23793</v>
      </c>
      <c r="B48" t="s">
        <v>354</v>
      </c>
      <c r="C48" t="s">
        <v>53</v>
      </c>
      <c r="D48" t="s">
        <v>12</v>
      </c>
      <c r="E48" t="s">
        <v>355</v>
      </c>
      <c r="F48" t="s">
        <v>363</v>
      </c>
      <c r="G48">
        <v>74835</v>
      </c>
      <c r="H48" s="2">
        <v>2664.36</v>
      </c>
      <c r="I48" s="1">
        <v>45295</v>
      </c>
      <c r="J48" t="s">
        <v>15</v>
      </c>
    </row>
    <row r="49" spans="1:10" x14ac:dyDescent="0.25">
      <c r="A49" t="str">
        <f>"47145"</f>
        <v>47145</v>
      </c>
      <c r="B49" t="s">
        <v>278</v>
      </c>
      <c r="C49" t="s">
        <v>279</v>
      </c>
      <c r="D49" t="s">
        <v>145</v>
      </c>
      <c r="E49">
        <v>72223</v>
      </c>
      <c r="F49" t="s">
        <v>363</v>
      </c>
      <c r="G49">
        <v>74836</v>
      </c>
      <c r="H49" s="2">
        <v>500</v>
      </c>
      <c r="I49" s="1">
        <v>45295</v>
      </c>
      <c r="J49" t="s">
        <v>15</v>
      </c>
    </row>
    <row r="50" spans="1:10" x14ac:dyDescent="0.25">
      <c r="A50" t="str">
        <f>"10390"</f>
        <v>10390</v>
      </c>
      <c r="B50" t="s">
        <v>423</v>
      </c>
      <c r="C50" t="s">
        <v>11</v>
      </c>
      <c r="D50" t="s">
        <v>12</v>
      </c>
      <c r="E50" t="s">
        <v>424</v>
      </c>
      <c r="F50" t="s">
        <v>363</v>
      </c>
      <c r="G50">
        <v>74837</v>
      </c>
      <c r="H50" s="2">
        <v>200</v>
      </c>
      <c r="I50" s="1">
        <v>45295</v>
      </c>
      <c r="J50" t="s">
        <v>15</v>
      </c>
    </row>
    <row r="51" spans="1:10" x14ac:dyDescent="0.25">
      <c r="A51" t="str">
        <f>"25960"</f>
        <v>25960</v>
      </c>
      <c r="B51" t="s">
        <v>38</v>
      </c>
      <c r="C51" t="s">
        <v>39</v>
      </c>
      <c r="D51" t="s">
        <v>40</v>
      </c>
      <c r="E51" t="s">
        <v>41</v>
      </c>
      <c r="F51" t="s">
        <v>363</v>
      </c>
      <c r="G51">
        <v>74838</v>
      </c>
      <c r="H51" s="2">
        <v>28.04</v>
      </c>
      <c r="I51" s="1">
        <v>45295</v>
      </c>
      <c r="J51" t="s">
        <v>15</v>
      </c>
    </row>
    <row r="52" spans="1:10" x14ac:dyDescent="0.25">
      <c r="A52" t="str">
        <f>"29800"</f>
        <v>29800</v>
      </c>
      <c r="B52" t="s">
        <v>42</v>
      </c>
      <c r="C52" t="s">
        <v>11</v>
      </c>
      <c r="D52" t="s">
        <v>12</v>
      </c>
      <c r="E52" t="s">
        <v>43</v>
      </c>
      <c r="F52" t="s">
        <v>363</v>
      </c>
      <c r="G52">
        <v>74839</v>
      </c>
      <c r="H52" s="2">
        <v>3248.93</v>
      </c>
      <c r="I52" s="1">
        <v>45295</v>
      </c>
      <c r="J52" t="s">
        <v>15</v>
      </c>
    </row>
    <row r="53" spans="1:10" x14ac:dyDescent="0.25">
      <c r="A53" t="str">
        <f>"29955"</f>
        <v>29955</v>
      </c>
      <c r="B53" t="s">
        <v>281</v>
      </c>
      <c r="C53" t="s">
        <v>53</v>
      </c>
      <c r="D53" t="s">
        <v>12</v>
      </c>
      <c r="E53" t="s">
        <v>282</v>
      </c>
      <c r="F53" t="s">
        <v>363</v>
      </c>
      <c r="G53">
        <v>74844</v>
      </c>
      <c r="H53" s="2">
        <v>43528.95</v>
      </c>
      <c r="I53" s="1">
        <v>45295</v>
      </c>
      <c r="J53" t="s">
        <v>15</v>
      </c>
    </row>
    <row r="54" spans="1:10" x14ac:dyDescent="0.25">
      <c r="A54" t="str">
        <f>"50372"</f>
        <v>50372</v>
      </c>
      <c r="B54" t="s">
        <v>352</v>
      </c>
      <c r="C54" t="s">
        <v>53</v>
      </c>
      <c r="D54" t="s">
        <v>12</v>
      </c>
      <c r="E54" t="s">
        <v>353</v>
      </c>
      <c r="F54" t="s">
        <v>363</v>
      </c>
      <c r="G54">
        <v>74845</v>
      </c>
      <c r="H54" s="2">
        <v>87.6</v>
      </c>
      <c r="I54" s="1">
        <v>45295</v>
      </c>
      <c r="J54" t="s">
        <v>15</v>
      </c>
    </row>
    <row r="55" spans="1:10" x14ac:dyDescent="0.25">
      <c r="A55" t="str">
        <f>"30120"</f>
        <v>30120</v>
      </c>
      <c r="B55" t="s">
        <v>20</v>
      </c>
      <c r="C55" t="s">
        <v>21</v>
      </c>
      <c r="D55" t="s">
        <v>22</v>
      </c>
      <c r="E55" t="s">
        <v>23</v>
      </c>
      <c r="F55" t="s">
        <v>363</v>
      </c>
      <c r="G55">
        <v>74846</v>
      </c>
      <c r="H55" s="2">
        <v>58.12</v>
      </c>
      <c r="I55" s="1">
        <v>45295</v>
      </c>
      <c r="J55" t="s">
        <v>15</v>
      </c>
    </row>
    <row r="56" spans="1:10" x14ac:dyDescent="0.25">
      <c r="A56" t="str">
        <f>"31075"</f>
        <v>31075</v>
      </c>
      <c r="B56" t="s">
        <v>358</v>
      </c>
      <c r="C56" t="s">
        <v>359</v>
      </c>
      <c r="D56" t="s">
        <v>115</v>
      </c>
      <c r="E56" t="s">
        <v>360</v>
      </c>
      <c r="F56" t="s">
        <v>363</v>
      </c>
      <c r="G56">
        <v>74847</v>
      </c>
      <c r="H56" s="2">
        <v>34.68</v>
      </c>
      <c r="I56" s="1">
        <v>45295</v>
      </c>
      <c r="J56" t="s">
        <v>15</v>
      </c>
    </row>
    <row r="57" spans="1:10" x14ac:dyDescent="0.25">
      <c r="A57" t="str">
        <f>"49191"</f>
        <v>49191</v>
      </c>
      <c r="B57" t="s">
        <v>322</v>
      </c>
      <c r="C57" t="s">
        <v>323</v>
      </c>
      <c r="D57" t="s">
        <v>188</v>
      </c>
      <c r="E57">
        <v>48084</v>
      </c>
      <c r="F57" t="s">
        <v>363</v>
      </c>
      <c r="G57">
        <v>74848</v>
      </c>
      <c r="H57" s="2">
        <v>9500</v>
      </c>
      <c r="I57" s="1">
        <v>45295</v>
      </c>
      <c r="J57" t="s">
        <v>15</v>
      </c>
    </row>
    <row r="58" spans="1:10" x14ac:dyDescent="0.25">
      <c r="A58" t="str">
        <f>"48667"</f>
        <v>48667</v>
      </c>
      <c r="B58" t="s">
        <v>165</v>
      </c>
      <c r="C58" t="s">
        <v>53</v>
      </c>
      <c r="D58" t="s">
        <v>12</v>
      </c>
      <c r="E58">
        <v>75265</v>
      </c>
      <c r="F58" t="s">
        <v>363</v>
      </c>
      <c r="G58">
        <v>74849</v>
      </c>
      <c r="H58" s="2">
        <v>574</v>
      </c>
      <c r="I58" s="1">
        <v>45295</v>
      </c>
      <c r="J58" t="s">
        <v>15</v>
      </c>
    </row>
    <row r="59" spans="1:10" x14ac:dyDescent="0.25">
      <c r="A59" t="str">
        <f>"31440"</f>
        <v>31440</v>
      </c>
      <c r="B59" t="s">
        <v>129</v>
      </c>
      <c r="C59" t="s">
        <v>11</v>
      </c>
      <c r="D59" t="s">
        <v>12</v>
      </c>
      <c r="E59" t="s">
        <v>37</v>
      </c>
      <c r="F59" t="s">
        <v>363</v>
      </c>
      <c r="G59">
        <v>74850</v>
      </c>
      <c r="H59" s="2">
        <v>561.63</v>
      </c>
      <c r="I59" s="1">
        <v>45295</v>
      </c>
      <c r="J59" t="s">
        <v>15</v>
      </c>
    </row>
    <row r="60" spans="1:10" x14ac:dyDescent="0.25">
      <c r="A60" t="str">
        <f>"32635"</f>
        <v>32635</v>
      </c>
      <c r="B60" t="s">
        <v>440</v>
      </c>
      <c r="C60" t="s">
        <v>90</v>
      </c>
      <c r="D60" t="s">
        <v>12</v>
      </c>
      <c r="E60">
        <v>77041</v>
      </c>
      <c r="F60" t="s">
        <v>363</v>
      </c>
      <c r="G60">
        <v>74852</v>
      </c>
      <c r="H60" s="2">
        <v>160.94999999999999</v>
      </c>
      <c r="I60" s="1">
        <v>45295</v>
      </c>
      <c r="J60" t="s">
        <v>15</v>
      </c>
    </row>
    <row r="61" spans="1:10" x14ac:dyDescent="0.25">
      <c r="A61" t="str">
        <f>"33225"</f>
        <v>33225</v>
      </c>
      <c r="B61" t="s">
        <v>458</v>
      </c>
      <c r="C61" t="s">
        <v>63</v>
      </c>
      <c r="D61" t="s">
        <v>64</v>
      </c>
      <c r="E61" t="s">
        <v>459</v>
      </c>
      <c r="F61" t="s">
        <v>363</v>
      </c>
      <c r="G61">
        <v>74853</v>
      </c>
      <c r="H61" s="2">
        <v>467.45</v>
      </c>
      <c r="I61" s="1">
        <v>45295</v>
      </c>
      <c r="J61" t="s">
        <v>15</v>
      </c>
    </row>
    <row r="62" spans="1:10" x14ac:dyDescent="0.25">
      <c r="A62" t="str">
        <f>"47994"</f>
        <v>47994</v>
      </c>
      <c r="B62" t="s">
        <v>44</v>
      </c>
      <c r="C62" t="s">
        <v>45</v>
      </c>
      <c r="D62" t="s">
        <v>46</v>
      </c>
      <c r="E62">
        <v>70602</v>
      </c>
      <c r="F62" t="s">
        <v>363</v>
      </c>
      <c r="G62">
        <v>74854</v>
      </c>
      <c r="H62" s="2">
        <v>143.04</v>
      </c>
      <c r="I62" s="1">
        <v>45295</v>
      </c>
      <c r="J62" t="s">
        <v>15</v>
      </c>
    </row>
    <row r="63" spans="1:10" x14ac:dyDescent="0.25">
      <c r="A63" t="str">
        <f>"50323"</f>
        <v>50323</v>
      </c>
      <c r="B63" t="s">
        <v>343</v>
      </c>
      <c r="C63" t="s">
        <v>53</v>
      </c>
      <c r="D63" t="s">
        <v>12</v>
      </c>
      <c r="E63" t="s">
        <v>344</v>
      </c>
      <c r="F63" t="s">
        <v>363</v>
      </c>
      <c r="G63">
        <v>74855</v>
      </c>
      <c r="H63" s="2">
        <v>320.38</v>
      </c>
      <c r="I63" s="1">
        <v>45295</v>
      </c>
      <c r="J63" t="s">
        <v>15</v>
      </c>
    </row>
    <row r="64" spans="1:10" x14ac:dyDescent="0.25">
      <c r="A64" t="str">
        <f>"35068"</f>
        <v>35068</v>
      </c>
      <c r="B64" t="s">
        <v>408</v>
      </c>
      <c r="C64" t="s">
        <v>53</v>
      </c>
      <c r="D64" t="s">
        <v>12</v>
      </c>
      <c r="E64" t="s">
        <v>226</v>
      </c>
      <c r="F64" t="s">
        <v>363</v>
      </c>
      <c r="G64">
        <v>74856</v>
      </c>
      <c r="H64" s="2">
        <v>724</v>
      </c>
      <c r="I64" s="1">
        <v>45295</v>
      </c>
      <c r="J64" t="s">
        <v>15</v>
      </c>
    </row>
    <row r="65" spans="1:10" x14ac:dyDescent="0.25">
      <c r="A65" t="str">
        <f>"36254"</f>
        <v>36254</v>
      </c>
      <c r="B65" t="s">
        <v>227</v>
      </c>
      <c r="C65" t="s">
        <v>25</v>
      </c>
      <c r="D65" t="s">
        <v>12</v>
      </c>
      <c r="E65" t="s">
        <v>228</v>
      </c>
      <c r="F65" t="s">
        <v>363</v>
      </c>
      <c r="G65">
        <v>74857</v>
      </c>
      <c r="H65" s="2">
        <v>75</v>
      </c>
      <c r="I65" s="1">
        <v>45295</v>
      </c>
      <c r="J65" t="s">
        <v>15</v>
      </c>
    </row>
    <row r="66" spans="1:10" x14ac:dyDescent="0.25">
      <c r="A66" t="str">
        <f>"49008"</f>
        <v>49008</v>
      </c>
      <c r="B66" t="s">
        <v>201</v>
      </c>
      <c r="C66" t="s">
        <v>25</v>
      </c>
      <c r="D66" t="s">
        <v>12</v>
      </c>
      <c r="E66" t="s">
        <v>202</v>
      </c>
      <c r="F66" t="s">
        <v>363</v>
      </c>
      <c r="G66">
        <v>74858</v>
      </c>
      <c r="H66" s="2">
        <v>6050.7</v>
      </c>
      <c r="I66" s="1">
        <v>45295</v>
      </c>
      <c r="J66" t="s">
        <v>15</v>
      </c>
    </row>
    <row r="67" spans="1:10" x14ac:dyDescent="0.25">
      <c r="A67" t="str">
        <f>"1"</f>
        <v>1</v>
      </c>
      <c r="B67" t="s">
        <v>460</v>
      </c>
      <c r="C67" t="s">
        <v>170</v>
      </c>
      <c r="D67" t="s">
        <v>12</v>
      </c>
      <c r="E67">
        <v>76203</v>
      </c>
      <c r="F67" t="s">
        <v>363</v>
      </c>
      <c r="G67">
        <v>74859</v>
      </c>
      <c r="H67" s="2">
        <v>80</v>
      </c>
      <c r="I67" s="1">
        <v>45295</v>
      </c>
      <c r="J67" t="s">
        <v>15</v>
      </c>
    </row>
    <row r="68" spans="1:10" x14ac:dyDescent="0.25">
      <c r="A68" t="str">
        <f>"47386"</f>
        <v>47386</v>
      </c>
      <c r="B68" t="s">
        <v>28</v>
      </c>
      <c r="C68" t="s">
        <v>29</v>
      </c>
      <c r="D68" t="s">
        <v>12</v>
      </c>
      <c r="E68">
        <v>77459</v>
      </c>
      <c r="F68" t="s">
        <v>363</v>
      </c>
      <c r="G68">
        <v>74860</v>
      </c>
      <c r="H68" s="2">
        <v>3.97</v>
      </c>
      <c r="I68" s="1">
        <v>45295</v>
      </c>
      <c r="J68" t="s">
        <v>15</v>
      </c>
    </row>
    <row r="69" spans="1:10" x14ac:dyDescent="0.25">
      <c r="A69" t="str">
        <f>"45425"</f>
        <v>45425</v>
      </c>
      <c r="B69" t="s">
        <v>298</v>
      </c>
      <c r="C69" t="s">
        <v>11</v>
      </c>
      <c r="D69" t="s">
        <v>12</v>
      </c>
      <c r="E69" t="s">
        <v>299</v>
      </c>
      <c r="F69" t="s">
        <v>363</v>
      </c>
      <c r="G69">
        <v>74861</v>
      </c>
      <c r="H69" s="2">
        <v>499.05</v>
      </c>
      <c r="I69" s="1">
        <v>45295</v>
      </c>
      <c r="J69" t="s">
        <v>15</v>
      </c>
    </row>
    <row r="70" spans="1:10" x14ac:dyDescent="0.25">
      <c r="A70" t="str">
        <f>"50394"</f>
        <v>50394</v>
      </c>
      <c r="B70" t="s">
        <v>461</v>
      </c>
      <c r="C70" t="s">
        <v>53</v>
      </c>
      <c r="D70" t="s">
        <v>12</v>
      </c>
      <c r="E70">
        <v>75284</v>
      </c>
      <c r="F70" t="s">
        <v>363</v>
      </c>
      <c r="G70">
        <v>74862</v>
      </c>
      <c r="H70" s="2">
        <v>430</v>
      </c>
      <c r="I70" s="1">
        <v>45295</v>
      </c>
      <c r="J70" t="s">
        <v>15</v>
      </c>
    </row>
    <row r="71" spans="1:10" x14ac:dyDescent="0.25">
      <c r="A71" t="str">
        <f>"46456"</f>
        <v>46456</v>
      </c>
      <c r="B71" t="s">
        <v>425</v>
      </c>
      <c r="C71" t="s">
        <v>426</v>
      </c>
      <c r="D71" t="s">
        <v>12</v>
      </c>
      <c r="E71">
        <v>76036</v>
      </c>
      <c r="F71" t="s">
        <v>363</v>
      </c>
      <c r="G71">
        <v>74863</v>
      </c>
      <c r="H71" s="2">
        <v>150</v>
      </c>
      <c r="I71" s="1">
        <v>45295</v>
      </c>
      <c r="J71" t="s">
        <v>15</v>
      </c>
    </row>
    <row r="72" spans="1:10" x14ac:dyDescent="0.25">
      <c r="A72" t="str">
        <f>"50002"</f>
        <v>50002</v>
      </c>
      <c r="B72" t="s">
        <v>96</v>
      </c>
      <c r="C72" t="s">
        <v>53</v>
      </c>
      <c r="D72" t="s">
        <v>12</v>
      </c>
      <c r="E72" t="s">
        <v>97</v>
      </c>
      <c r="F72" t="s">
        <v>363</v>
      </c>
      <c r="G72">
        <v>74864</v>
      </c>
      <c r="H72" s="2">
        <v>983.38</v>
      </c>
      <c r="I72" s="1">
        <v>45295</v>
      </c>
      <c r="J72" t="s">
        <v>15</v>
      </c>
    </row>
    <row r="73" spans="1:10" x14ac:dyDescent="0.25">
      <c r="A73" t="str">
        <f>"45144"</f>
        <v>45144</v>
      </c>
      <c r="B73" t="s">
        <v>256</v>
      </c>
      <c r="C73" t="s">
        <v>257</v>
      </c>
      <c r="D73" t="s">
        <v>64</v>
      </c>
      <c r="E73" t="s">
        <v>258</v>
      </c>
      <c r="F73" t="s">
        <v>363</v>
      </c>
      <c r="G73">
        <v>74865</v>
      </c>
      <c r="H73" s="2">
        <v>228.5</v>
      </c>
      <c r="I73" s="1">
        <v>45295</v>
      </c>
      <c r="J73" t="s">
        <v>15</v>
      </c>
    </row>
    <row r="74" spans="1:10" x14ac:dyDescent="0.25">
      <c r="A74" t="str">
        <f>"44977"</f>
        <v>44977</v>
      </c>
      <c r="B74" t="s">
        <v>206</v>
      </c>
      <c r="C74" t="s">
        <v>207</v>
      </c>
      <c r="D74" t="s">
        <v>197</v>
      </c>
      <c r="E74" t="s">
        <v>208</v>
      </c>
      <c r="F74" t="s">
        <v>363</v>
      </c>
      <c r="G74">
        <v>74866</v>
      </c>
      <c r="H74" s="2">
        <v>6274.26</v>
      </c>
      <c r="I74" s="1">
        <v>45295</v>
      </c>
      <c r="J74" t="s">
        <v>15</v>
      </c>
    </row>
    <row r="75" spans="1:10" x14ac:dyDescent="0.25">
      <c r="A75" t="str">
        <f>"46725"</f>
        <v>46725</v>
      </c>
      <c r="B75" t="s">
        <v>209</v>
      </c>
      <c r="C75" t="s">
        <v>53</v>
      </c>
      <c r="D75" t="s">
        <v>12</v>
      </c>
      <c r="E75" t="s">
        <v>210</v>
      </c>
      <c r="F75" t="s">
        <v>363</v>
      </c>
      <c r="G75">
        <v>74867</v>
      </c>
      <c r="H75" s="2">
        <v>120</v>
      </c>
      <c r="I75" s="1">
        <v>45295</v>
      </c>
      <c r="J75" t="s">
        <v>15</v>
      </c>
    </row>
    <row r="76" spans="1:10" x14ac:dyDescent="0.25">
      <c r="A76" t="str">
        <f>"40960"</f>
        <v>40960</v>
      </c>
      <c r="B76" t="s">
        <v>159</v>
      </c>
      <c r="C76" t="s">
        <v>160</v>
      </c>
      <c r="D76" t="s">
        <v>24</v>
      </c>
      <c r="E76" t="s">
        <v>161</v>
      </c>
      <c r="F76" t="s">
        <v>363</v>
      </c>
      <c r="G76">
        <v>74868</v>
      </c>
      <c r="H76" s="2">
        <v>2262.6999999999998</v>
      </c>
      <c r="I76" s="1">
        <v>45295</v>
      </c>
      <c r="J76" t="s">
        <v>15</v>
      </c>
    </row>
    <row r="77" spans="1:10" x14ac:dyDescent="0.25">
      <c r="A77" t="str">
        <f>"42615"</f>
        <v>42615</v>
      </c>
      <c r="B77" t="s">
        <v>371</v>
      </c>
      <c r="C77" t="s">
        <v>11</v>
      </c>
      <c r="D77" t="s">
        <v>12</v>
      </c>
      <c r="E77" t="s">
        <v>37</v>
      </c>
      <c r="F77" t="s">
        <v>363</v>
      </c>
      <c r="G77">
        <v>74870</v>
      </c>
      <c r="H77" s="2">
        <v>165.75</v>
      </c>
      <c r="I77" s="1">
        <v>45295</v>
      </c>
      <c r="J77" t="s">
        <v>15</v>
      </c>
    </row>
    <row r="78" spans="1:10" x14ac:dyDescent="0.25">
      <c r="A78" t="str">
        <f>"43981"</f>
        <v>43981</v>
      </c>
      <c r="B78" t="s">
        <v>47</v>
      </c>
      <c r="C78" t="s">
        <v>11</v>
      </c>
      <c r="D78" t="s">
        <v>12</v>
      </c>
      <c r="E78" t="s">
        <v>48</v>
      </c>
      <c r="F78" t="s">
        <v>363</v>
      </c>
      <c r="G78">
        <v>74871</v>
      </c>
      <c r="H78" s="2">
        <v>1091.21</v>
      </c>
      <c r="I78" s="1">
        <v>45295</v>
      </c>
      <c r="J78" t="s">
        <v>15</v>
      </c>
    </row>
    <row r="79" spans="1:10" x14ac:dyDescent="0.25">
      <c r="A79" t="str">
        <f>"48495"</f>
        <v>48495</v>
      </c>
      <c r="B79" t="s">
        <v>16</v>
      </c>
      <c r="C79" t="s">
        <v>17</v>
      </c>
      <c r="D79" t="s">
        <v>12</v>
      </c>
      <c r="E79">
        <v>77840</v>
      </c>
      <c r="F79" t="s">
        <v>363</v>
      </c>
      <c r="G79">
        <v>74872</v>
      </c>
      <c r="H79" s="2">
        <v>749</v>
      </c>
      <c r="I79" s="1">
        <v>45296</v>
      </c>
      <c r="J79" t="s">
        <v>15</v>
      </c>
    </row>
    <row r="80" spans="1:10" x14ac:dyDescent="0.25">
      <c r="A80" t="str">
        <f>"48126"</f>
        <v>48126</v>
      </c>
      <c r="B80" t="s">
        <v>327</v>
      </c>
      <c r="C80" t="s">
        <v>173</v>
      </c>
      <c r="D80" t="s">
        <v>168</v>
      </c>
      <c r="E80" t="s">
        <v>328</v>
      </c>
      <c r="F80" t="s">
        <v>363</v>
      </c>
      <c r="G80">
        <v>74873</v>
      </c>
      <c r="H80" s="2">
        <v>85.58</v>
      </c>
      <c r="I80" s="1">
        <v>45296</v>
      </c>
      <c r="J80" t="s">
        <v>15</v>
      </c>
    </row>
    <row r="81" spans="1:10" x14ac:dyDescent="0.25">
      <c r="A81" t="str">
        <f>"50395"</f>
        <v>50395</v>
      </c>
      <c r="B81" t="s">
        <v>462</v>
      </c>
      <c r="C81" t="s">
        <v>463</v>
      </c>
      <c r="D81" t="s">
        <v>24</v>
      </c>
      <c r="E81">
        <v>90292</v>
      </c>
      <c r="F81" t="s">
        <v>363</v>
      </c>
      <c r="G81">
        <v>74874</v>
      </c>
      <c r="H81" s="2">
        <v>590</v>
      </c>
      <c r="I81" s="1">
        <v>45296</v>
      </c>
      <c r="J81" t="s">
        <v>15</v>
      </c>
    </row>
    <row r="82" spans="1:10" x14ac:dyDescent="0.25">
      <c r="A82" t="str">
        <f>"11120"</f>
        <v>11120</v>
      </c>
      <c r="B82" t="s">
        <v>62</v>
      </c>
      <c r="C82" t="s">
        <v>63</v>
      </c>
      <c r="D82" t="s">
        <v>64</v>
      </c>
      <c r="E82" t="s">
        <v>65</v>
      </c>
      <c r="F82" t="s">
        <v>363</v>
      </c>
      <c r="G82">
        <v>74875</v>
      </c>
      <c r="H82" s="2">
        <v>824.42</v>
      </c>
      <c r="I82" s="1">
        <v>45296</v>
      </c>
      <c r="J82" t="s">
        <v>15</v>
      </c>
    </row>
    <row r="83" spans="1:10" x14ac:dyDescent="0.25">
      <c r="A83" t="str">
        <f>"49099"</f>
        <v>49099</v>
      </c>
      <c r="B83" t="s">
        <v>174</v>
      </c>
      <c r="C83" t="s">
        <v>53</v>
      </c>
      <c r="D83" t="s">
        <v>12</v>
      </c>
      <c r="E83">
        <v>75313</v>
      </c>
      <c r="F83" t="s">
        <v>363</v>
      </c>
      <c r="G83">
        <v>74876</v>
      </c>
      <c r="H83" s="2">
        <v>827.46</v>
      </c>
      <c r="I83" s="1">
        <v>45296</v>
      </c>
      <c r="J83" t="s">
        <v>15</v>
      </c>
    </row>
    <row r="84" spans="1:10" x14ac:dyDescent="0.25">
      <c r="A84" t="str">
        <f>"45072"</f>
        <v>45072</v>
      </c>
      <c r="B84" t="s">
        <v>179</v>
      </c>
      <c r="C84" t="s">
        <v>76</v>
      </c>
      <c r="D84" t="s">
        <v>12</v>
      </c>
      <c r="E84" t="s">
        <v>180</v>
      </c>
      <c r="F84" t="s">
        <v>363</v>
      </c>
      <c r="G84">
        <v>74877</v>
      </c>
      <c r="H84" s="2">
        <v>65</v>
      </c>
      <c r="I84" s="1">
        <v>45296</v>
      </c>
      <c r="J84" t="s">
        <v>15</v>
      </c>
    </row>
    <row r="85" spans="1:10" x14ac:dyDescent="0.25">
      <c r="A85" t="str">
        <f>"50017"</f>
        <v>50017</v>
      </c>
      <c r="B85" t="s">
        <v>338</v>
      </c>
      <c r="C85" t="s">
        <v>53</v>
      </c>
      <c r="D85" t="s">
        <v>12</v>
      </c>
      <c r="E85" t="s">
        <v>339</v>
      </c>
      <c r="F85" t="s">
        <v>363</v>
      </c>
      <c r="G85">
        <v>74878</v>
      </c>
      <c r="H85" s="2">
        <v>535</v>
      </c>
      <c r="I85" s="1">
        <v>45296</v>
      </c>
      <c r="J85" t="s">
        <v>15</v>
      </c>
    </row>
    <row r="86" spans="1:10" x14ac:dyDescent="0.25">
      <c r="A86" t="str">
        <f>"47774"</f>
        <v>47774</v>
      </c>
      <c r="B86" t="s">
        <v>464</v>
      </c>
      <c r="C86" t="s">
        <v>11</v>
      </c>
      <c r="D86" t="s">
        <v>12</v>
      </c>
      <c r="E86">
        <v>77833</v>
      </c>
      <c r="F86" t="s">
        <v>363</v>
      </c>
      <c r="G86">
        <v>74879</v>
      </c>
      <c r="H86" s="2">
        <v>1200</v>
      </c>
      <c r="I86" s="1">
        <v>45296</v>
      </c>
      <c r="J86" t="s">
        <v>15</v>
      </c>
    </row>
    <row r="87" spans="1:10" x14ac:dyDescent="0.25">
      <c r="A87" t="str">
        <f>"50037"</f>
        <v>50037</v>
      </c>
      <c r="B87" t="s">
        <v>334</v>
      </c>
      <c r="C87" t="s">
        <v>335</v>
      </c>
      <c r="D87" t="s">
        <v>197</v>
      </c>
      <c r="E87" t="s">
        <v>336</v>
      </c>
      <c r="F87" t="s">
        <v>363</v>
      </c>
      <c r="G87">
        <v>74880</v>
      </c>
      <c r="H87" s="2">
        <v>279.04000000000002</v>
      </c>
      <c r="I87" s="1">
        <v>45296</v>
      </c>
      <c r="J87" t="s">
        <v>15</v>
      </c>
    </row>
    <row r="88" spans="1:10" x14ac:dyDescent="0.25">
      <c r="A88" t="str">
        <f>"49200"</f>
        <v>49200</v>
      </c>
      <c r="B88" t="s">
        <v>124</v>
      </c>
      <c r="C88" t="s">
        <v>125</v>
      </c>
      <c r="D88" t="s">
        <v>12</v>
      </c>
      <c r="E88">
        <v>77477</v>
      </c>
      <c r="F88" t="s">
        <v>363</v>
      </c>
      <c r="G88">
        <v>74881</v>
      </c>
      <c r="H88" s="2">
        <v>239</v>
      </c>
      <c r="I88" s="1">
        <v>45296</v>
      </c>
      <c r="J88" t="s">
        <v>15</v>
      </c>
    </row>
    <row r="89" spans="1:10" x14ac:dyDescent="0.25">
      <c r="A89" t="str">
        <f>"48986"</f>
        <v>48986</v>
      </c>
      <c r="B89" t="s">
        <v>372</v>
      </c>
      <c r="C89" t="s">
        <v>53</v>
      </c>
      <c r="D89" t="s">
        <v>12</v>
      </c>
      <c r="E89" t="s">
        <v>373</v>
      </c>
      <c r="F89" t="s">
        <v>363</v>
      </c>
      <c r="G89">
        <v>74882</v>
      </c>
      <c r="H89" s="2">
        <v>1285.55</v>
      </c>
      <c r="I89" s="1">
        <v>45296</v>
      </c>
      <c r="J89" t="s">
        <v>15</v>
      </c>
    </row>
    <row r="90" spans="1:10" x14ac:dyDescent="0.25">
      <c r="A90" t="str">
        <f>"50191"</f>
        <v>50191</v>
      </c>
      <c r="B90" t="s">
        <v>241</v>
      </c>
      <c r="C90" t="s">
        <v>53</v>
      </c>
      <c r="D90" t="s">
        <v>12</v>
      </c>
      <c r="E90" t="s">
        <v>242</v>
      </c>
      <c r="F90" t="s">
        <v>363</v>
      </c>
      <c r="G90">
        <v>74883</v>
      </c>
      <c r="H90" s="2">
        <v>46.31</v>
      </c>
      <c r="I90" s="1">
        <v>45296</v>
      </c>
      <c r="J90" t="s">
        <v>15</v>
      </c>
    </row>
    <row r="91" spans="1:10" x14ac:dyDescent="0.25">
      <c r="A91" t="str">
        <f>"47362"</f>
        <v>47362</v>
      </c>
      <c r="B91" t="s">
        <v>465</v>
      </c>
      <c r="C91" t="s">
        <v>173</v>
      </c>
      <c r="D91" t="s">
        <v>168</v>
      </c>
      <c r="E91" t="s">
        <v>466</v>
      </c>
      <c r="F91" t="s">
        <v>363</v>
      </c>
      <c r="G91">
        <v>74884</v>
      </c>
      <c r="H91" s="2">
        <v>581</v>
      </c>
      <c r="I91" s="1">
        <v>45296</v>
      </c>
      <c r="J91" t="s">
        <v>15</v>
      </c>
    </row>
    <row r="92" spans="1:10" x14ac:dyDescent="0.25">
      <c r="A92" t="str">
        <f>"47386"</f>
        <v>47386</v>
      </c>
      <c r="B92" t="s">
        <v>28</v>
      </c>
      <c r="C92" t="s">
        <v>29</v>
      </c>
      <c r="D92" t="s">
        <v>12</v>
      </c>
      <c r="E92">
        <v>77459</v>
      </c>
      <c r="F92" t="s">
        <v>363</v>
      </c>
      <c r="G92">
        <v>74885</v>
      </c>
      <c r="H92" s="2">
        <v>4.3</v>
      </c>
      <c r="I92" s="1">
        <v>45296</v>
      </c>
      <c r="J92" t="s">
        <v>15</v>
      </c>
    </row>
    <row r="93" spans="1:10" x14ac:dyDescent="0.25">
      <c r="A93" t="str">
        <f>"50002"</f>
        <v>50002</v>
      </c>
      <c r="B93" t="s">
        <v>96</v>
      </c>
      <c r="C93" t="s">
        <v>53</v>
      </c>
      <c r="D93" t="s">
        <v>12</v>
      </c>
      <c r="E93" t="s">
        <v>97</v>
      </c>
      <c r="F93" t="s">
        <v>363</v>
      </c>
      <c r="G93">
        <v>74886</v>
      </c>
      <c r="H93" s="2">
        <v>636.13</v>
      </c>
      <c r="I93" s="1">
        <v>45296</v>
      </c>
      <c r="J93" t="s">
        <v>15</v>
      </c>
    </row>
    <row r="94" spans="1:10" x14ac:dyDescent="0.25">
      <c r="A94" t="str">
        <f>"49224"</f>
        <v>49224</v>
      </c>
      <c r="B94" t="s">
        <v>446</v>
      </c>
      <c r="C94" t="s">
        <v>53</v>
      </c>
      <c r="D94" t="s">
        <v>12</v>
      </c>
      <c r="E94">
        <v>75284</v>
      </c>
      <c r="F94" t="s">
        <v>363</v>
      </c>
      <c r="G94">
        <v>74887</v>
      </c>
      <c r="H94" s="2">
        <v>449.63</v>
      </c>
      <c r="I94" s="1">
        <v>45296</v>
      </c>
      <c r="J94" t="s">
        <v>15</v>
      </c>
    </row>
    <row r="95" spans="1:10" x14ac:dyDescent="0.25">
      <c r="A95" t="str">
        <f>"01800"</f>
        <v>01800</v>
      </c>
      <c r="B95" t="s">
        <v>49</v>
      </c>
      <c r="C95" t="s">
        <v>11</v>
      </c>
      <c r="D95" t="s">
        <v>12</v>
      </c>
      <c r="E95" t="s">
        <v>50</v>
      </c>
      <c r="F95" t="s">
        <v>363</v>
      </c>
      <c r="G95">
        <v>74893</v>
      </c>
      <c r="H95" s="2">
        <v>3144.75</v>
      </c>
      <c r="I95" s="1">
        <v>45301</v>
      </c>
      <c r="J95" t="s">
        <v>15</v>
      </c>
    </row>
    <row r="96" spans="1:10" x14ac:dyDescent="0.25">
      <c r="A96" t="str">
        <f>"49513"</f>
        <v>49513</v>
      </c>
      <c r="B96" t="s">
        <v>467</v>
      </c>
      <c r="C96" t="s">
        <v>11</v>
      </c>
      <c r="D96" t="s">
        <v>12</v>
      </c>
      <c r="E96">
        <v>77833</v>
      </c>
      <c r="F96" t="s">
        <v>363</v>
      </c>
      <c r="G96">
        <v>74894</v>
      </c>
      <c r="H96" s="2">
        <v>150</v>
      </c>
      <c r="I96" s="1">
        <v>45301</v>
      </c>
      <c r="J96" t="s">
        <v>15</v>
      </c>
    </row>
    <row r="97" spans="1:10" x14ac:dyDescent="0.25">
      <c r="A97" t="str">
        <f>"1"</f>
        <v>1</v>
      </c>
      <c r="B97" t="s">
        <v>468</v>
      </c>
      <c r="C97" t="s">
        <v>11</v>
      </c>
      <c r="D97" t="s">
        <v>12</v>
      </c>
      <c r="E97">
        <v>77833</v>
      </c>
      <c r="F97" t="s">
        <v>363</v>
      </c>
      <c r="G97">
        <v>74895</v>
      </c>
      <c r="H97" s="2">
        <v>100</v>
      </c>
      <c r="I97" s="1">
        <v>45301</v>
      </c>
      <c r="J97" t="s">
        <v>15</v>
      </c>
    </row>
    <row r="98" spans="1:10" x14ac:dyDescent="0.25">
      <c r="A98" t="str">
        <f>"46571"</f>
        <v>46571</v>
      </c>
      <c r="B98" t="s">
        <v>212</v>
      </c>
      <c r="C98" t="s">
        <v>213</v>
      </c>
      <c r="D98" t="s">
        <v>24</v>
      </c>
      <c r="E98" t="s">
        <v>214</v>
      </c>
      <c r="F98" t="s">
        <v>363</v>
      </c>
      <c r="G98">
        <v>74896</v>
      </c>
      <c r="H98" s="2">
        <v>6493.45</v>
      </c>
      <c r="I98" s="1">
        <v>45301</v>
      </c>
      <c r="J98" t="s">
        <v>15</v>
      </c>
    </row>
    <row r="99" spans="1:10" x14ac:dyDescent="0.25">
      <c r="A99" t="str">
        <f>"03680"</f>
        <v>03680</v>
      </c>
      <c r="B99" t="s">
        <v>137</v>
      </c>
      <c r="C99" t="s">
        <v>76</v>
      </c>
      <c r="D99" t="s">
        <v>12</v>
      </c>
      <c r="E99">
        <v>77807</v>
      </c>
      <c r="F99" t="s">
        <v>363</v>
      </c>
      <c r="G99">
        <v>74897</v>
      </c>
      <c r="H99" s="2">
        <v>780</v>
      </c>
      <c r="I99" s="1">
        <v>45301</v>
      </c>
      <c r="J99" t="s">
        <v>15</v>
      </c>
    </row>
    <row r="100" spans="1:10" x14ac:dyDescent="0.25">
      <c r="A100" t="str">
        <f>"49729"</f>
        <v>49729</v>
      </c>
      <c r="B100" t="s">
        <v>58</v>
      </c>
      <c r="C100" t="s">
        <v>11</v>
      </c>
      <c r="D100" t="s">
        <v>12</v>
      </c>
      <c r="E100">
        <v>77833</v>
      </c>
      <c r="F100" t="s">
        <v>363</v>
      </c>
      <c r="G100">
        <v>74898</v>
      </c>
      <c r="H100" s="2">
        <v>447.85</v>
      </c>
      <c r="I100" s="1">
        <v>45301</v>
      </c>
      <c r="J100" t="s">
        <v>15</v>
      </c>
    </row>
    <row r="101" spans="1:10" x14ac:dyDescent="0.25">
      <c r="A101" t="str">
        <f>"06310"</f>
        <v>06310</v>
      </c>
      <c r="B101" t="s">
        <v>365</v>
      </c>
      <c r="C101" t="s">
        <v>11</v>
      </c>
      <c r="D101" t="s">
        <v>12</v>
      </c>
      <c r="E101" t="s">
        <v>48</v>
      </c>
      <c r="F101" t="s">
        <v>363</v>
      </c>
      <c r="G101">
        <v>74899</v>
      </c>
      <c r="H101" s="2">
        <v>962.64</v>
      </c>
      <c r="I101" s="1">
        <v>45301</v>
      </c>
      <c r="J101" t="s">
        <v>15</v>
      </c>
    </row>
    <row r="102" spans="1:10" x14ac:dyDescent="0.25">
      <c r="A102" t="str">
        <f>"06663"</f>
        <v>06663</v>
      </c>
      <c r="B102" t="s">
        <v>469</v>
      </c>
      <c r="C102" t="s">
        <v>11</v>
      </c>
      <c r="D102" t="s">
        <v>12</v>
      </c>
      <c r="E102" t="s">
        <v>37</v>
      </c>
      <c r="F102" t="s">
        <v>363</v>
      </c>
      <c r="G102">
        <v>74900</v>
      </c>
      <c r="H102" s="2">
        <v>4077.78</v>
      </c>
      <c r="I102" s="1">
        <v>45301</v>
      </c>
      <c r="J102" t="s">
        <v>15</v>
      </c>
    </row>
    <row r="103" spans="1:10" x14ac:dyDescent="0.25">
      <c r="A103" t="str">
        <f>"07540"</f>
        <v>07540</v>
      </c>
      <c r="B103" t="s">
        <v>59</v>
      </c>
      <c r="C103" t="s">
        <v>11</v>
      </c>
      <c r="D103" t="s">
        <v>12</v>
      </c>
      <c r="E103" t="s">
        <v>37</v>
      </c>
      <c r="F103" t="s">
        <v>363</v>
      </c>
      <c r="G103">
        <v>74901</v>
      </c>
      <c r="H103" s="2">
        <v>18</v>
      </c>
      <c r="I103" s="1">
        <v>45301</v>
      </c>
      <c r="J103" t="s">
        <v>15</v>
      </c>
    </row>
    <row r="104" spans="1:10" x14ac:dyDescent="0.25">
      <c r="A104" t="str">
        <f>"45935"</f>
        <v>45935</v>
      </c>
      <c r="B104" t="s">
        <v>470</v>
      </c>
      <c r="C104" t="s">
        <v>11</v>
      </c>
      <c r="D104" t="s">
        <v>12</v>
      </c>
      <c r="E104" t="s">
        <v>37</v>
      </c>
      <c r="F104" t="s">
        <v>363</v>
      </c>
      <c r="G104">
        <v>74902</v>
      </c>
      <c r="H104" s="2">
        <v>400</v>
      </c>
      <c r="I104" s="1">
        <v>45301</v>
      </c>
      <c r="J104" t="s">
        <v>15</v>
      </c>
    </row>
    <row r="105" spans="1:10" x14ac:dyDescent="0.25">
      <c r="A105" t="str">
        <f>"49603"</f>
        <v>49603</v>
      </c>
      <c r="B105" t="s">
        <v>31</v>
      </c>
      <c r="C105" t="s">
        <v>11</v>
      </c>
      <c r="D105" t="s">
        <v>12</v>
      </c>
      <c r="E105">
        <v>77833</v>
      </c>
      <c r="F105" t="s">
        <v>363</v>
      </c>
      <c r="G105">
        <v>74903</v>
      </c>
      <c r="H105" s="2">
        <v>406.62</v>
      </c>
      <c r="I105" s="1">
        <v>45301</v>
      </c>
      <c r="J105" t="s">
        <v>15</v>
      </c>
    </row>
    <row r="106" spans="1:10" x14ac:dyDescent="0.25">
      <c r="A106" t="str">
        <f>"08900"</f>
        <v>08900</v>
      </c>
      <c r="B106" t="s">
        <v>318</v>
      </c>
      <c r="C106" t="s">
        <v>11</v>
      </c>
      <c r="D106" t="s">
        <v>12</v>
      </c>
      <c r="E106">
        <v>77833</v>
      </c>
      <c r="F106" t="s">
        <v>363</v>
      </c>
      <c r="G106">
        <v>74904</v>
      </c>
      <c r="H106" s="2">
        <v>14672.48</v>
      </c>
      <c r="I106" s="1">
        <v>45301</v>
      </c>
      <c r="J106" t="s">
        <v>15</v>
      </c>
    </row>
    <row r="107" spans="1:10" x14ac:dyDescent="0.25">
      <c r="A107" t="str">
        <f>"47757"</f>
        <v>47757</v>
      </c>
      <c r="B107" t="s">
        <v>104</v>
      </c>
      <c r="C107" t="s">
        <v>53</v>
      </c>
      <c r="D107" t="s">
        <v>12</v>
      </c>
      <c r="E107" t="s">
        <v>105</v>
      </c>
      <c r="F107" t="s">
        <v>363</v>
      </c>
      <c r="G107">
        <v>74911</v>
      </c>
      <c r="H107" s="2">
        <v>15753.75</v>
      </c>
      <c r="I107" s="1">
        <v>45301</v>
      </c>
      <c r="J107" t="s">
        <v>15</v>
      </c>
    </row>
    <row r="108" spans="1:10" x14ac:dyDescent="0.25">
      <c r="A108" t="str">
        <f>"49589"</f>
        <v>49589</v>
      </c>
      <c r="B108" t="s">
        <v>61</v>
      </c>
      <c r="C108" t="s">
        <v>11</v>
      </c>
      <c r="D108" t="s">
        <v>12</v>
      </c>
      <c r="E108">
        <v>77833</v>
      </c>
      <c r="F108" t="s">
        <v>363</v>
      </c>
      <c r="G108">
        <v>74912</v>
      </c>
      <c r="H108" s="2">
        <v>91140.28</v>
      </c>
      <c r="I108" s="1">
        <v>45301</v>
      </c>
      <c r="J108" t="s">
        <v>15</v>
      </c>
    </row>
    <row r="109" spans="1:10" x14ac:dyDescent="0.25">
      <c r="A109" t="str">
        <f>"49649"</f>
        <v>49649</v>
      </c>
      <c r="B109" t="s">
        <v>61</v>
      </c>
      <c r="C109" t="s">
        <v>11</v>
      </c>
      <c r="D109" t="s">
        <v>12</v>
      </c>
      <c r="E109">
        <v>77833</v>
      </c>
      <c r="F109" t="s">
        <v>363</v>
      </c>
      <c r="G109">
        <v>74913</v>
      </c>
      <c r="H109" s="2">
        <v>1811.1</v>
      </c>
      <c r="I109" s="1">
        <v>45301</v>
      </c>
      <c r="J109" t="s">
        <v>15</v>
      </c>
    </row>
    <row r="110" spans="1:10" x14ac:dyDescent="0.25">
      <c r="A110" t="str">
        <f>"46778"</f>
        <v>46778</v>
      </c>
      <c r="B110" t="s">
        <v>107</v>
      </c>
      <c r="C110" t="s">
        <v>108</v>
      </c>
      <c r="D110" t="s">
        <v>12</v>
      </c>
      <c r="E110" t="s">
        <v>109</v>
      </c>
      <c r="F110" t="s">
        <v>363</v>
      </c>
      <c r="G110">
        <v>74914</v>
      </c>
      <c r="H110" s="2">
        <v>4181</v>
      </c>
      <c r="I110" s="1">
        <v>45301</v>
      </c>
      <c r="J110" t="s">
        <v>15</v>
      </c>
    </row>
    <row r="111" spans="1:10" x14ac:dyDescent="0.25">
      <c r="A111" t="str">
        <f>"1"</f>
        <v>1</v>
      </c>
      <c r="B111" t="s">
        <v>471</v>
      </c>
      <c r="C111" t="s">
        <v>211</v>
      </c>
      <c r="D111" t="s">
        <v>12</v>
      </c>
      <c r="E111">
        <v>77879</v>
      </c>
      <c r="F111" t="s">
        <v>363</v>
      </c>
      <c r="G111">
        <v>74915</v>
      </c>
      <c r="H111" s="2">
        <v>100</v>
      </c>
      <c r="I111" s="1">
        <v>45301</v>
      </c>
      <c r="J111" t="s">
        <v>15</v>
      </c>
    </row>
    <row r="112" spans="1:10" x14ac:dyDescent="0.25">
      <c r="A112" t="str">
        <f>"48006"</f>
        <v>48006</v>
      </c>
      <c r="B112" t="s">
        <v>217</v>
      </c>
      <c r="C112" t="s">
        <v>53</v>
      </c>
      <c r="D112" t="s">
        <v>12</v>
      </c>
      <c r="E112">
        <v>75266</v>
      </c>
      <c r="F112" t="s">
        <v>363</v>
      </c>
      <c r="G112">
        <v>74916</v>
      </c>
      <c r="H112" s="2">
        <v>733.44</v>
      </c>
      <c r="I112" s="1">
        <v>45301</v>
      </c>
      <c r="J112" t="s">
        <v>15</v>
      </c>
    </row>
    <row r="113" spans="1:10" x14ac:dyDescent="0.25">
      <c r="A113" t="str">
        <f>"49427"</f>
        <v>49427</v>
      </c>
      <c r="B113" t="s">
        <v>66</v>
      </c>
      <c r="C113" t="s">
        <v>63</v>
      </c>
      <c r="D113" t="s">
        <v>64</v>
      </c>
      <c r="E113" t="s">
        <v>67</v>
      </c>
      <c r="F113" t="s">
        <v>363</v>
      </c>
      <c r="G113">
        <v>74917</v>
      </c>
      <c r="H113" s="2">
        <v>2541.8000000000002</v>
      </c>
      <c r="I113" s="1">
        <v>45301</v>
      </c>
      <c r="J113" t="s">
        <v>15</v>
      </c>
    </row>
    <row r="114" spans="1:10" x14ac:dyDescent="0.25">
      <c r="A114" t="str">
        <f>"50246"</f>
        <v>50246</v>
      </c>
      <c r="B114" t="s">
        <v>472</v>
      </c>
      <c r="C114" t="s">
        <v>473</v>
      </c>
      <c r="D114" t="s">
        <v>12</v>
      </c>
      <c r="E114">
        <v>76078</v>
      </c>
      <c r="F114" t="s">
        <v>363</v>
      </c>
      <c r="G114">
        <v>74918</v>
      </c>
      <c r="H114" s="2">
        <v>4583</v>
      </c>
      <c r="I114" s="1">
        <v>45301</v>
      </c>
      <c r="J114" t="s">
        <v>15</v>
      </c>
    </row>
    <row r="115" spans="1:10" x14ac:dyDescent="0.25">
      <c r="A115" t="str">
        <f>"47936"</f>
        <v>47936</v>
      </c>
      <c r="B115" t="s">
        <v>177</v>
      </c>
      <c r="C115" t="s">
        <v>11</v>
      </c>
      <c r="D115" t="s">
        <v>12</v>
      </c>
      <c r="E115">
        <v>77833</v>
      </c>
      <c r="F115" t="s">
        <v>363</v>
      </c>
      <c r="G115">
        <v>74919</v>
      </c>
      <c r="H115" s="2">
        <v>144</v>
      </c>
      <c r="I115" s="1">
        <v>45301</v>
      </c>
      <c r="J115" t="s">
        <v>15</v>
      </c>
    </row>
    <row r="116" spans="1:10" x14ac:dyDescent="0.25">
      <c r="A116" t="str">
        <f>"12815"</f>
        <v>12815</v>
      </c>
      <c r="B116" t="s">
        <v>422</v>
      </c>
      <c r="C116" t="s">
        <v>11</v>
      </c>
      <c r="D116" t="s">
        <v>12</v>
      </c>
      <c r="E116" t="s">
        <v>37</v>
      </c>
      <c r="F116" t="s">
        <v>363</v>
      </c>
      <c r="G116">
        <v>74920</v>
      </c>
      <c r="H116" s="2">
        <v>286.31</v>
      </c>
      <c r="I116" s="1">
        <v>45301</v>
      </c>
      <c r="J116" t="s">
        <v>15</v>
      </c>
    </row>
    <row r="117" spans="1:10" x14ac:dyDescent="0.25">
      <c r="A117" t="str">
        <f>"48595"</f>
        <v>48595</v>
      </c>
      <c r="B117" t="s">
        <v>244</v>
      </c>
      <c r="C117" t="s">
        <v>245</v>
      </c>
      <c r="D117" t="s">
        <v>64</v>
      </c>
      <c r="E117">
        <v>60089</v>
      </c>
      <c r="F117" t="s">
        <v>363</v>
      </c>
      <c r="G117">
        <v>74921</v>
      </c>
      <c r="H117" s="2">
        <v>25</v>
      </c>
      <c r="I117" s="1">
        <v>45301</v>
      </c>
      <c r="J117" t="s">
        <v>15</v>
      </c>
    </row>
    <row r="118" spans="1:10" x14ac:dyDescent="0.25">
      <c r="A118" t="str">
        <f>"45072"</f>
        <v>45072</v>
      </c>
      <c r="B118" t="s">
        <v>179</v>
      </c>
      <c r="C118" t="s">
        <v>76</v>
      </c>
      <c r="D118" t="s">
        <v>12</v>
      </c>
      <c r="E118" t="s">
        <v>180</v>
      </c>
      <c r="F118" t="s">
        <v>363</v>
      </c>
      <c r="G118">
        <v>74922</v>
      </c>
      <c r="H118" s="2">
        <v>225</v>
      </c>
      <c r="I118" s="1">
        <v>45301</v>
      </c>
      <c r="J118" t="s">
        <v>15</v>
      </c>
    </row>
    <row r="119" spans="1:10" x14ac:dyDescent="0.25">
      <c r="A119" t="str">
        <f>"49998"</f>
        <v>49998</v>
      </c>
      <c r="B119" t="s">
        <v>474</v>
      </c>
      <c r="C119" t="s">
        <v>475</v>
      </c>
      <c r="D119" t="s">
        <v>12</v>
      </c>
      <c r="E119">
        <v>77385</v>
      </c>
      <c r="F119" t="s">
        <v>363</v>
      </c>
      <c r="G119">
        <v>74923</v>
      </c>
      <c r="H119" s="2">
        <v>1566.96</v>
      </c>
      <c r="I119" s="1">
        <v>45301</v>
      </c>
      <c r="J119" t="s">
        <v>15</v>
      </c>
    </row>
    <row r="120" spans="1:10" x14ac:dyDescent="0.25">
      <c r="A120" t="str">
        <f>"48811"</f>
        <v>48811</v>
      </c>
      <c r="B120" t="s">
        <v>68</v>
      </c>
      <c r="C120" t="s">
        <v>53</v>
      </c>
      <c r="D120" t="s">
        <v>12</v>
      </c>
      <c r="E120" t="s">
        <v>69</v>
      </c>
      <c r="F120" t="s">
        <v>363</v>
      </c>
      <c r="G120">
        <v>74924</v>
      </c>
      <c r="H120" s="2">
        <v>34.840000000000003</v>
      </c>
      <c r="I120" s="1">
        <v>45301</v>
      </c>
      <c r="J120" t="s">
        <v>15</v>
      </c>
    </row>
    <row r="121" spans="1:10" x14ac:dyDescent="0.25">
      <c r="A121" t="str">
        <f>"47487"</f>
        <v>47487</v>
      </c>
      <c r="B121" t="s">
        <v>112</v>
      </c>
      <c r="C121" t="s">
        <v>113</v>
      </c>
      <c r="D121" t="s">
        <v>12</v>
      </c>
      <c r="E121">
        <v>77835</v>
      </c>
      <c r="F121" t="s">
        <v>363</v>
      </c>
      <c r="G121">
        <v>74925</v>
      </c>
      <c r="H121" s="2">
        <v>4150</v>
      </c>
      <c r="I121" s="1">
        <v>45301</v>
      </c>
      <c r="J121" t="s">
        <v>15</v>
      </c>
    </row>
    <row r="122" spans="1:10" x14ac:dyDescent="0.25">
      <c r="A122" t="str">
        <f>"15920"</f>
        <v>15920</v>
      </c>
      <c r="B122" t="s">
        <v>264</v>
      </c>
      <c r="C122" t="s">
        <v>53</v>
      </c>
      <c r="D122" t="s">
        <v>12</v>
      </c>
      <c r="E122">
        <v>75320</v>
      </c>
      <c r="F122" t="s">
        <v>363</v>
      </c>
      <c r="G122">
        <v>74926</v>
      </c>
      <c r="H122" s="2">
        <v>4938.08</v>
      </c>
      <c r="I122" s="1">
        <v>45301</v>
      </c>
      <c r="J122" t="s">
        <v>15</v>
      </c>
    </row>
    <row r="123" spans="1:10" x14ac:dyDescent="0.25">
      <c r="A123" t="str">
        <f>"48502"</f>
        <v>48502</v>
      </c>
      <c r="B123" t="s">
        <v>265</v>
      </c>
      <c r="C123" t="s">
        <v>25</v>
      </c>
      <c r="D123" t="s">
        <v>12</v>
      </c>
      <c r="E123">
        <v>78701</v>
      </c>
      <c r="F123" t="s">
        <v>363</v>
      </c>
      <c r="G123">
        <v>74927</v>
      </c>
      <c r="H123" s="2">
        <v>65.67</v>
      </c>
      <c r="I123" s="1">
        <v>45301</v>
      </c>
      <c r="J123" t="s">
        <v>15</v>
      </c>
    </row>
    <row r="124" spans="1:10" x14ac:dyDescent="0.25">
      <c r="A124" t="str">
        <f>"50250"</f>
        <v>50250</v>
      </c>
      <c r="B124" t="s">
        <v>184</v>
      </c>
      <c r="C124" t="s">
        <v>53</v>
      </c>
      <c r="D124" t="s">
        <v>12</v>
      </c>
      <c r="E124">
        <v>75231</v>
      </c>
      <c r="F124" t="s">
        <v>363</v>
      </c>
      <c r="G124">
        <v>74928</v>
      </c>
      <c r="H124" s="2">
        <v>3500</v>
      </c>
      <c r="I124" s="1">
        <v>45301</v>
      </c>
      <c r="J124" t="s">
        <v>15</v>
      </c>
    </row>
    <row r="125" spans="1:10" x14ac:dyDescent="0.25">
      <c r="A125" t="str">
        <f>"46491"</f>
        <v>46491</v>
      </c>
      <c r="B125" t="s">
        <v>18</v>
      </c>
      <c r="C125" t="s">
        <v>11</v>
      </c>
      <c r="D125" t="s">
        <v>12</v>
      </c>
      <c r="E125" t="s">
        <v>19</v>
      </c>
      <c r="F125" t="s">
        <v>363</v>
      </c>
      <c r="G125">
        <v>74929</v>
      </c>
      <c r="H125" s="2">
        <v>504</v>
      </c>
      <c r="I125" s="1">
        <v>45301</v>
      </c>
      <c r="J125" t="s">
        <v>15</v>
      </c>
    </row>
    <row r="126" spans="1:10" x14ac:dyDescent="0.25">
      <c r="A126" t="str">
        <f>"46876"</f>
        <v>46876</v>
      </c>
      <c r="B126" t="s">
        <v>185</v>
      </c>
      <c r="C126" t="s">
        <v>63</v>
      </c>
      <c r="D126" t="s">
        <v>64</v>
      </c>
      <c r="E126" t="s">
        <v>186</v>
      </c>
      <c r="F126" t="s">
        <v>363</v>
      </c>
      <c r="G126">
        <v>74930</v>
      </c>
      <c r="H126" s="2">
        <v>332.59</v>
      </c>
      <c r="I126" s="1">
        <v>45301</v>
      </c>
      <c r="J126" t="s">
        <v>15</v>
      </c>
    </row>
    <row r="127" spans="1:10" x14ac:dyDescent="0.25">
      <c r="A127" t="str">
        <f>"1"</f>
        <v>1</v>
      </c>
      <c r="B127" t="s">
        <v>476</v>
      </c>
      <c r="C127" t="s">
        <v>11</v>
      </c>
      <c r="D127" t="s">
        <v>12</v>
      </c>
      <c r="E127">
        <v>77833</v>
      </c>
      <c r="F127" t="s">
        <v>363</v>
      </c>
      <c r="G127">
        <v>74931</v>
      </c>
      <c r="H127" s="2">
        <v>100</v>
      </c>
      <c r="I127" s="1">
        <v>45301</v>
      </c>
      <c r="J127" t="s">
        <v>15</v>
      </c>
    </row>
    <row r="128" spans="1:10" x14ac:dyDescent="0.25">
      <c r="A128" t="str">
        <f>"49710"</f>
        <v>49710</v>
      </c>
      <c r="B128" t="s">
        <v>246</v>
      </c>
      <c r="C128" t="s">
        <v>247</v>
      </c>
      <c r="D128" t="s">
        <v>248</v>
      </c>
      <c r="E128">
        <v>22102</v>
      </c>
      <c r="F128" t="s">
        <v>363</v>
      </c>
      <c r="G128">
        <v>74932</v>
      </c>
      <c r="H128" s="2">
        <v>4296.46</v>
      </c>
      <c r="I128" s="1">
        <v>45301</v>
      </c>
      <c r="J128" t="s">
        <v>14</v>
      </c>
    </row>
    <row r="129" spans="1:10" x14ac:dyDescent="0.25">
      <c r="A129" t="str">
        <f>"49710"</f>
        <v>49710</v>
      </c>
      <c r="B129" t="s">
        <v>246</v>
      </c>
      <c r="C129" t="s">
        <v>247</v>
      </c>
      <c r="D129" t="s">
        <v>248</v>
      </c>
      <c r="E129">
        <v>22102</v>
      </c>
      <c r="F129" t="s">
        <v>363</v>
      </c>
      <c r="G129">
        <v>74932</v>
      </c>
      <c r="H129" s="2">
        <v>4296.46</v>
      </c>
      <c r="I129" s="1">
        <v>45321</v>
      </c>
      <c r="J129" t="s">
        <v>14</v>
      </c>
    </row>
    <row r="130" spans="1:10" x14ac:dyDescent="0.25">
      <c r="A130" t="str">
        <f>"20131"</f>
        <v>20131</v>
      </c>
      <c r="B130" t="s">
        <v>477</v>
      </c>
      <c r="C130" t="s">
        <v>76</v>
      </c>
      <c r="D130" t="s">
        <v>12</v>
      </c>
      <c r="E130" t="s">
        <v>478</v>
      </c>
      <c r="F130" t="s">
        <v>363</v>
      </c>
      <c r="G130">
        <v>74933</v>
      </c>
      <c r="H130" s="2">
        <v>57341</v>
      </c>
      <c r="I130" s="1">
        <v>45301</v>
      </c>
      <c r="J130" t="s">
        <v>15</v>
      </c>
    </row>
    <row r="131" spans="1:10" x14ac:dyDescent="0.25">
      <c r="A131" t="str">
        <f>"46302"</f>
        <v>46302</v>
      </c>
      <c r="B131" t="s">
        <v>117</v>
      </c>
      <c r="C131" t="s">
        <v>11</v>
      </c>
      <c r="D131" t="s">
        <v>12</v>
      </c>
      <c r="E131">
        <v>77833</v>
      </c>
      <c r="F131" t="s">
        <v>363</v>
      </c>
      <c r="G131">
        <v>74934</v>
      </c>
      <c r="H131" s="2">
        <v>630.79</v>
      </c>
      <c r="I131" s="1">
        <v>45301</v>
      </c>
      <c r="J131" t="s">
        <v>15</v>
      </c>
    </row>
    <row r="132" spans="1:10" x14ac:dyDescent="0.25">
      <c r="A132" t="str">
        <f>"48430"</f>
        <v>48430</v>
      </c>
      <c r="B132" t="s">
        <v>118</v>
      </c>
      <c r="C132" t="s">
        <v>53</v>
      </c>
      <c r="D132" t="s">
        <v>12</v>
      </c>
      <c r="E132" t="s">
        <v>119</v>
      </c>
      <c r="F132" t="s">
        <v>363</v>
      </c>
      <c r="G132">
        <v>74935</v>
      </c>
      <c r="H132" s="2">
        <v>265.19</v>
      </c>
      <c r="I132" s="1">
        <v>45301</v>
      </c>
      <c r="J132" t="s">
        <v>15</v>
      </c>
    </row>
    <row r="133" spans="1:10" x14ac:dyDescent="0.25">
      <c r="A133" t="str">
        <f>"1"</f>
        <v>1</v>
      </c>
      <c r="B133" t="s">
        <v>479</v>
      </c>
      <c r="C133" t="s">
        <v>11</v>
      </c>
      <c r="D133" t="s">
        <v>12</v>
      </c>
      <c r="E133">
        <v>77833</v>
      </c>
      <c r="F133" t="s">
        <v>363</v>
      </c>
      <c r="G133">
        <v>74936</v>
      </c>
      <c r="H133" s="2">
        <v>100</v>
      </c>
      <c r="I133" s="1">
        <v>45301</v>
      </c>
      <c r="J133" t="s">
        <v>15</v>
      </c>
    </row>
    <row r="134" spans="1:10" x14ac:dyDescent="0.25">
      <c r="A134" t="str">
        <f>"45352"</f>
        <v>45352</v>
      </c>
      <c r="B134" t="s">
        <v>369</v>
      </c>
      <c r="C134" t="s">
        <v>63</v>
      </c>
      <c r="D134" t="s">
        <v>64</v>
      </c>
      <c r="E134" t="s">
        <v>370</v>
      </c>
      <c r="F134" t="s">
        <v>363</v>
      </c>
      <c r="G134">
        <v>74937</v>
      </c>
      <c r="H134" s="2">
        <v>17</v>
      </c>
      <c r="I134" s="1">
        <v>45301</v>
      </c>
      <c r="J134" t="s">
        <v>15</v>
      </c>
    </row>
    <row r="135" spans="1:10" x14ac:dyDescent="0.25">
      <c r="A135" t="str">
        <f>"1"</f>
        <v>1</v>
      </c>
      <c r="B135" t="s">
        <v>480</v>
      </c>
      <c r="C135" t="s">
        <v>11</v>
      </c>
      <c r="D135" t="s">
        <v>12</v>
      </c>
      <c r="E135">
        <v>77833</v>
      </c>
      <c r="F135" t="s">
        <v>363</v>
      </c>
      <c r="G135">
        <v>74938</v>
      </c>
      <c r="H135" s="2">
        <v>25</v>
      </c>
      <c r="I135" s="1">
        <v>45301</v>
      </c>
      <c r="J135" t="s">
        <v>14</v>
      </c>
    </row>
    <row r="136" spans="1:10" x14ac:dyDescent="0.25">
      <c r="A136" t="str">
        <f>"46025"</f>
        <v>46025</v>
      </c>
      <c r="B136" t="s">
        <v>81</v>
      </c>
      <c r="C136" t="s">
        <v>53</v>
      </c>
      <c r="D136" t="s">
        <v>12</v>
      </c>
      <c r="E136" t="s">
        <v>82</v>
      </c>
      <c r="F136" t="s">
        <v>363</v>
      </c>
      <c r="G136">
        <v>74939</v>
      </c>
      <c r="H136" s="2">
        <v>84.1</v>
      </c>
      <c r="I136" s="1">
        <v>45301</v>
      </c>
      <c r="J136" t="s">
        <v>15</v>
      </c>
    </row>
    <row r="137" spans="1:10" x14ac:dyDescent="0.25">
      <c r="A137" t="str">
        <f>"49975"</f>
        <v>49975</v>
      </c>
      <c r="B137" t="s">
        <v>123</v>
      </c>
      <c r="C137" t="s">
        <v>11</v>
      </c>
      <c r="D137" t="s">
        <v>12</v>
      </c>
      <c r="E137">
        <v>77833</v>
      </c>
      <c r="F137" t="s">
        <v>363</v>
      </c>
      <c r="G137">
        <v>74940</v>
      </c>
      <c r="H137" s="2">
        <v>1238.1199999999999</v>
      </c>
      <c r="I137" s="1">
        <v>45301</v>
      </c>
      <c r="J137" t="s">
        <v>15</v>
      </c>
    </row>
    <row r="138" spans="1:10" x14ac:dyDescent="0.25">
      <c r="A138" t="str">
        <f>"22160"</f>
        <v>22160</v>
      </c>
      <c r="B138" t="s">
        <v>481</v>
      </c>
      <c r="C138" t="s">
        <v>53</v>
      </c>
      <c r="D138" t="s">
        <v>12</v>
      </c>
      <c r="E138" t="s">
        <v>482</v>
      </c>
      <c r="F138" t="s">
        <v>363</v>
      </c>
      <c r="G138">
        <v>74942</v>
      </c>
      <c r="H138" s="2">
        <v>60108.6</v>
      </c>
      <c r="I138" s="1">
        <v>45301</v>
      </c>
      <c r="J138" t="s">
        <v>15</v>
      </c>
    </row>
    <row r="139" spans="1:10" x14ac:dyDescent="0.25">
      <c r="A139" t="str">
        <f>"1"</f>
        <v>1</v>
      </c>
      <c r="B139" t="s">
        <v>483</v>
      </c>
      <c r="C139" t="s">
        <v>11</v>
      </c>
      <c r="D139" t="s">
        <v>12</v>
      </c>
      <c r="E139">
        <v>77833</v>
      </c>
      <c r="F139" t="s">
        <v>363</v>
      </c>
      <c r="G139">
        <v>74943</v>
      </c>
      <c r="H139" s="2">
        <v>100</v>
      </c>
      <c r="I139" s="1">
        <v>45301</v>
      </c>
      <c r="J139" t="s">
        <v>15</v>
      </c>
    </row>
    <row r="140" spans="1:10" x14ac:dyDescent="0.25">
      <c r="A140" t="str">
        <f>"48358"</f>
        <v>48358</v>
      </c>
      <c r="B140" t="s">
        <v>484</v>
      </c>
      <c r="C140" t="s">
        <v>485</v>
      </c>
      <c r="D140" t="s">
        <v>12</v>
      </c>
      <c r="E140">
        <v>76021</v>
      </c>
      <c r="F140" t="s">
        <v>363</v>
      </c>
      <c r="G140">
        <v>74944</v>
      </c>
      <c r="H140" s="2">
        <v>2350</v>
      </c>
      <c r="I140" s="1">
        <v>45301</v>
      </c>
      <c r="J140" t="s">
        <v>15</v>
      </c>
    </row>
    <row r="141" spans="1:10" x14ac:dyDescent="0.25">
      <c r="A141" t="str">
        <f>"22274"</f>
        <v>22274</v>
      </c>
      <c r="B141" t="s">
        <v>486</v>
      </c>
      <c r="C141" t="s">
        <v>262</v>
      </c>
      <c r="D141" t="s">
        <v>12</v>
      </c>
      <c r="E141">
        <v>77382</v>
      </c>
      <c r="F141" t="s">
        <v>363</v>
      </c>
      <c r="G141">
        <v>74945</v>
      </c>
      <c r="H141" s="2">
        <v>1182</v>
      </c>
      <c r="I141" s="1">
        <v>45301</v>
      </c>
      <c r="J141" t="s">
        <v>15</v>
      </c>
    </row>
    <row r="142" spans="1:10" x14ac:dyDescent="0.25">
      <c r="A142" t="str">
        <f>"45159"</f>
        <v>45159</v>
      </c>
      <c r="B142" t="s">
        <v>340</v>
      </c>
      <c r="C142" t="s">
        <v>90</v>
      </c>
      <c r="D142" t="s">
        <v>12</v>
      </c>
      <c r="E142" t="s">
        <v>341</v>
      </c>
      <c r="F142" t="s">
        <v>363</v>
      </c>
      <c r="G142">
        <v>74946</v>
      </c>
      <c r="H142" s="2">
        <v>48641</v>
      </c>
      <c r="I142" s="1">
        <v>45301</v>
      </c>
      <c r="J142" t="s">
        <v>15</v>
      </c>
    </row>
    <row r="143" spans="1:10" x14ac:dyDescent="0.25">
      <c r="A143" t="str">
        <f>"50397"</f>
        <v>50397</v>
      </c>
      <c r="B143" t="s">
        <v>487</v>
      </c>
      <c r="C143" t="s">
        <v>488</v>
      </c>
      <c r="D143" t="s">
        <v>12</v>
      </c>
      <c r="E143">
        <v>77375</v>
      </c>
      <c r="F143" t="s">
        <v>363</v>
      </c>
      <c r="G143">
        <v>74947</v>
      </c>
      <c r="H143" s="2">
        <v>250</v>
      </c>
      <c r="I143" s="1">
        <v>45301</v>
      </c>
      <c r="J143" t="s">
        <v>15</v>
      </c>
    </row>
    <row r="144" spans="1:10" x14ac:dyDescent="0.25">
      <c r="A144" t="str">
        <f>"50037"</f>
        <v>50037</v>
      </c>
      <c r="B144" t="s">
        <v>334</v>
      </c>
      <c r="C144" t="s">
        <v>335</v>
      </c>
      <c r="D144" t="s">
        <v>197</v>
      </c>
      <c r="E144" t="s">
        <v>336</v>
      </c>
      <c r="F144" t="s">
        <v>363</v>
      </c>
      <c r="G144">
        <v>74948</v>
      </c>
      <c r="H144" s="2">
        <v>396.93</v>
      </c>
      <c r="I144" s="1">
        <v>45301</v>
      </c>
      <c r="J144" t="s">
        <v>15</v>
      </c>
    </row>
    <row r="145" spans="1:10" x14ac:dyDescent="0.25">
      <c r="A145" t="str">
        <f>"47299"</f>
        <v>47299</v>
      </c>
      <c r="B145" t="s">
        <v>489</v>
      </c>
      <c r="C145" t="s">
        <v>63</v>
      </c>
      <c r="D145" t="s">
        <v>64</v>
      </c>
      <c r="E145" t="s">
        <v>490</v>
      </c>
      <c r="F145" t="s">
        <v>363</v>
      </c>
      <c r="G145">
        <v>74949</v>
      </c>
      <c r="H145" s="2">
        <v>15700</v>
      </c>
      <c r="I145" s="1">
        <v>45301</v>
      </c>
      <c r="J145" t="s">
        <v>15</v>
      </c>
    </row>
    <row r="146" spans="1:10" x14ac:dyDescent="0.25">
      <c r="A146" t="str">
        <f>"48306"</f>
        <v>48306</v>
      </c>
      <c r="B146" t="s">
        <v>189</v>
      </c>
      <c r="C146" t="s">
        <v>190</v>
      </c>
      <c r="D146" t="s">
        <v>12</v>
      </c>
      <c r="E146" t="s">
        <v>191</v>
      </c>
      <c r="F146" t="s">
        <v>363</v>
      </c>
      <c r="G146">
        <v>74950</v>
      </c>
      <c r="H146" s="2">
        <v>1400</v>
      </c>
      <c r="I146" s="1">
        <v>45301</v>
      </c>
      <c r="J146" t="s">
        <v>15</v>
      </c>
    </row>
    <row r="147" spans="1:10" x14ac:dyDescent="0.25">
      <c r="A147" t="str">
        <f>"48927"</f>
        <v>48927</v>
      </c>
      <c r="B147" t="s">
        <v>491</v>
      </c>
      <c r="C147" t="s">
        <v>11</v>
      </c>
      <c r="D147" t="s">
        <v>12</v>
      </c>
      <c r="E147">
        <v>77833</v>
      </c>
      <c r="F147" t="s">
        <v>363</v>
      </c>
      <c r="G147">
        <v>74951</v>
      </c>
      <c r="H147" s="2">
        <v>246.5</v>
      </c>
      <c r="I147" s="1">
        <v>45301</v>
      </c>
      <c r="J147" t="s">
        <v>15</v>
      </c>
    </row>
    <row r="148" spans="1:10" x14ac:dyDescent="0.25">
      <c r="A148" t="str">
        <f>"25622"</f>
        <v>25622</v>
      </c>
      <c r="B148" t="s">
        <v>87</v>
      </c>
      <c r="C148" t="s">
        <v>76</v>
      </c>
      <c r="D148" t="s">
        <v>12</v>
      </c>
      <c r="E148">
        <v>77802</v>
      </c>
      <c r="F148" t="s">
        <v>363</v>
      </c>
      <c r="G148">
        <v>74952</v>
      </c>
      <c r="H148" s="2">
        <v>3928</v>
      </c>
      <c r="I148" s="1">
        <v>45301</v>
      </c>
      <c r="J148" t="s">
        <v>15</v>
      </c>
    </row>
    <row r="149" spans="1:10" x14ac:dyDescent="0.25">
      <c r="A149" t="str">
        <f>"26740"</f>
        <v>26740</v>
      </c>
      <c r="B149" t="s">
        <v>126</v>
      </c>
      <c r="C149" t="s">
        <v>90</v>
      </c>
      <c r="D149" t="s">
        <v>12</v>
      </c>
      <c r="E149">
        <v>77242</v>
      </c>
      <c r="F149" t="s">
        <v>363</v>
      </c>
      <c r="G149">
        <v>74953</v>
      </c>
      <c r="H149" s="2">
        <v>849</v>
      </c>
      <c r="I149" s="1">
        <v>45301</v>
      </c>
      <c r="J149" t="s">
        <v>15</v>
      </c>
    </row>
    <row r="150" spans="1:10" x14ac:dyDescent="0.25">
      <c r="A150" t="str">
        <f>"50088"</f>
        <v>50088</v>
      </c>
      <c r="B150" t="s">
        <v>194</v>
      </c>
      <c r="C150" t="s">
        <v>21</v>
      </c>
      <c r="D150" t="s">
        <v>22</v>
      </c>
      <c r="E150" t="s">
        <v>195</v>
      </c>
      <c r="F150" t="s">
        <v>363</v>
      </c>
      <c r="G150">
        <v>74954</v>
      </c>
      <c r="H150" s="2">
        <v>205.65</v>
      </c>
      <c r="I150" s="1">
        <v>45301</v>
      </c>
      <c r="J150" t="s">
        <v>15</v>
      </c>
    </row>
    <row r="151" spans="1:10" x14ac:dyDescent="0.25">
      <c r="A151" t="str">
        <f>"50305"</f>
        <v>50305</v>
      </c>
      <c r="B151" t="s">
        <v>249</v>
      </c>
      <c r="C151" t="s">
        <v>250</v>
      </c>
      <c r="D151" t="s">
        <v>12</v>
      </c>
      <c r="E151">
        <v>77583</v>
      </c>
      <c r="F151" t="s">
        <v>363</v>
      </c>
      <c r="G151">
        <v>74955</v>
      </c>
      <c r="H151" s="2">
        <v>2340</v>
      </c>
      <c r="I151" s="1">
        <v>45301</v>
      </c>
      <c r="J151" t="s">
        <v>15</v>
      </c>
    </row>
    <row r="152" spans="1:10" x14ac:dyDescent="0.25">
      <c r="A152" t="str">
        <f>"47533"</f>
        <v>47533</v>
      </c>
      <c r="B152" t="s">
        <v>198</v>
      </c>
      <c r="C152" t="s">
        <v>71</v>
      </c>
      <c r="D152" t="s">
        <v>72</v>
      </c>
      <c r="E152" t="s">
        <v>199</v>
      </c>
      <c r="F152" t="s">
        <v>363</v>
      </c>
      <c r="G152">
        <v>74956</v>
      </c>
      <c r="H152" s="2">
        <v>2305.5300000000002</v>
      </c>
      <c r="I152" s="1">
        <v>45301</v>
      </c>
      <c r="J152" t="s">
        <v>15</v>
      </c>
    </row>
    <row r="153" spans="1:10" x14ac:dyDescent="0.25">
      <c r="A153" t="str">
        <f>"49503"</f>
        <v>49503</v>
      </c>
      <c r="B153" t="s">
        <v>88</v>
      </c>
      <c r="C153" t="s">
        <v>53</v>
      </c>
      <c r="D153" t="s">
        <v>12</v>
      </c>
      <c r="E153" t="s">
        <v>89</v>
      </c>
      <c r="F153" t="s">
        <v>363</v>
      </c>
      <c r="G153">
        <v>74957</v>
      </c>
      <c r="H153" s="2">
        <v>33</v>
      </c>
      <c r="I153" s="1">
        <v>45301</v>
      </c>
      <c r="J153" t="s">
        <v>15</v>
      </c>
    </row>
    <row r="154" spans="1:10" x14ac:dyDescent="0.25">
      <c r="A154" t="str">
        <f>"30120"</f>
        <v>30120</v>
      </c>
      <c r="B154" t="s">
        <v>20</v>
      </c>
      <c r="C154" t="s">
        <v>21</v>
      </c>
      <c r="D154" t="s">
        <v>22</v>
      </c>
      <c r="E154" t="s">
        <v>23</v>
      </c>
      <c r="F154" t="s">
        <v>363</v>
      </c>
      <c r="G154">
        <v>74958</v>
      </c>
      <c r="H154" s="2">
        <v>292.70999999999998</v>
      </c>
      <c r="I154" s="1">
        <v>45301</v>
      </c>
      <c r="J154" t="s">
        <v>15</v>
      </c>
    </row>
    <row r="155" spans="1:10" x14ac:dyDescent="0.25">
      <c r="A155" t="str">
        <f>"1"</f>
        <v>1</v>
      </c>
      <c r="B155" t="s">
        <v>437</v>
      </c>
      <c r="C155" t="s">
        <v>11</v>
      </c>
      <c r="D155" t="s">
        <v>12</v>
      </c>
      <c r="E155">
        <v>77833</v>
      </c>
      <c r="F155" t="s">
        <v>363</v>
      </c>
      <c r="G155">
        <v>74959</v>
      </c>
      <c r="H155" s="2">
        <v>100</v>
      </c>
      <c r="I155" s="1">
        <v>45301</v>
      </c>
      <c r="J155" t="s">
        <v>15</v>
      </c>
    </row>
    <row r="156" spans="1:10" x14ac:dyDescent="0.25">
      <c r="A156" t="str">
        <f>"49974"</f>
        <v>49974</v>
      </c>
      <c r="B156" t="s">
        <v>492</v>
      </c>
      <c r="C156" t="s">
        <v>11</v>
      </c>
      <c r="D156" t="s">
        <v>12</v>
      </c>
      <c r="E156">
        <v>77833</v>
      </c>
      <c r="F156" t="s">
        <v>363</v>
      </c>
      <c r="G156">
        <v>74960</v>
      </c>
      <c r="H156" s="2">
        <v>150</v>
      </c>
      <c r="I156" s="1">
        <v>45301</v>
      </c>
      <c r="J156" t="s">
        <v>15</v>
      </c>
    </row>
    <row r="157" spans="1:10" x14ac:dyDescent="0.25">
      <c r="A157" t="str">
        <f>"48657"</f>
        <v>48657</v>
      </c>
      <c r="B157" t="s">
        <v>127</v>
      </c>
      <c r="C157" t="s">
        <v>53</v>
      </c>
      <c r="D157" t="s">
        <v>12</v>
      </c>
      <c r="E157" t="s">
        <v>128</v>
      </c>
      <c r="F157" t="s">
        <v>363</v>
      </c>
      <c r="G157">
        <v>74961</v>
      </c>
      <c r="H157" s="2">
        <v>1973.67</v>
      </c>
      <c r="I157" s="1">
        <v>45301</v>
      </c>
      <c r="J157" t="s">
        <v>15</v>
      </c>
    </row>
    <row r="158" spans="1:10" x14ac:dyDescent="0.25">
      <c r="A158" t="str">
        <f>"48667"</f>
        <v>48667</v>
      </c>
      <c r="B158" t="s">
        <v>165</v>
      </c>
      <c r="C158" t="s">
        <v>53</v>
      </c>
      <c r="D158" t="s">
        <v>12</v>
      </c>
      <c r="E158">
        <v>75265</v>
      </c>
      <c r="F158" t="s">
        <v>363</v>
      </c>
      <c r="G158">
        <v>74962</v>
      </c>
      <c r="H158" s="2">
        <v>1691.83</v>
      </c>
      <c r="I158" s="1">
        <v>45301</v>
      </c>
      <c r="J158" t="s">
        <v>15</v>
      </c>
    </row>
    <row r="159" spans="1:10" x14ac:dyDescent="0.25">
      <c r="A159" t="str">
        <f>"49341"</f>
        <v>49341</v>
      </c>
      <c r="B159" t="s">
        <v>223</v>
      </c>
      <c r="C159" t="s">
        <v>224</v>
      </c>
      <c r="D159" t="s">
        <v>12</v>
      </c>
      <c r="E159">
        <v>78154</v>
      </c>
      <c r="F159" t="s">
        <v>363</v>
      </c>
      <c r="G159">
        <v>74963</v>
      </c>
      <c r="H159" s="2">
        <v>1820.28</v>
      </c>
      <c r="I159" s="1">
        <v>45301</v>
      </c>
      <c r="J159" t="s">
        <v>15</v>
      </c>
    </row>
    <row r="160" spans="1:10" x14ac:dyDescent="0.25">
      <c r="A160" t="str">
        <f>"47984"</f>
        <v>47984</v>
      </c>
      <c r="B160" t="s">
        <v>433</v>
      </c>
      <c r="C160" t="s">
        <v>11</v>
      </c>
      <c r="D160" t="s">
        <v>12</v>
      </c>
      <c r="E160">
        <v>77833</v>
      </c>
      <c r="F160" t="s">
        <v>363</v>
      </c>
      <c r="G160">
        <v>74964</v>
      </c>
      <c r="H160" s="2">
        <v>2150</v>
      </c>
      <c r="I160" s="1">
        <v>45301</v>
      </c>
      <c r="J160" t="s">
        <v>15</v>
      </c>
    </row>
    <row r="161" spans="1:10" x14ac:dyDescent="0.25">
      <c r="A161" t="str">
        <f>"50323"</f>
        <v>50323</v>
      </c>
      <c r="B161" t="s">
        <v>343</v>
      </c>
      <c r="C161" t="s">
        <v>53</v>
      </c>
      <c r="D161" t="s">
        <v>12</v>
      </c>
      <c r="E161" t="s">
        <v>344</v>
      </c>
      <c r="F161" t="s">
        <v>363</v>
      </c>
      <c r="G161">
        <v>74965</v>
      </c>
      <c r="H161" s="2">
        <v>544.5</v>
      </c>
      <c r="I161" s="1">
        <v>45301</v>
      </c>
      <c r="J161" t="s">
        <v>15</v>
      </c>
    </row>
    <row r="162" spans="1:10" x14ac:dyDescent="0.25">
      <c r="A162" t="str">
        <f>"48397"</f>
        <v>48397</v>
      </c>
      <c r="B162" t="s">
        <v>153</v>
      </c>
      <c r="C162" t="s">
        <v>11</v>
      </c>
      <c r="D162" t="s">
        <v>12</v>
      </c>
      <c r="E162" t="s">
        <v>154</v>
      </c>
      <c r="F162" t="s">
        <v>363</v>
      </c>
      <c r="G162">
        <v>74966</v>
      </c>
      <c r="H162" s="2">
        <v>10350</v>
      </c>
      <c r="I162" s="1">
        <v>45301</v>
      </c>
      <c r="J162" t="s">
        <v>15</v>
      </c>
    </row>
    <row r="163" spans="1:10" x14ac:dyDescent="0.25">
      <c r="A163" t="str">
        <f>"49696"</f>
        <v>49696</v>
      </c>
      <c r="B163" t="s">
        <v>493</v>
      </c>
      <c r="C163" t="s">
        <v>11</v>
      </c>
      <c r="D163" t="s">
        <v>12</v>
      </c>
      <c r="E163">
        <v>77833</v>
      </c>
      <c r="F163" t="s">
        <v>363</v>
      </c>
      <c r="G163">
        <v>74967</v>
      </c>
      <c r="H163" s="2">
        <v>90</v>
      </c>
      <c r="I163" s="1">
        <v>45301</v>
      </c>
      <c r="J163" t="s">
        <v>15</v>
      </c>
    </row>
    <row r="164" spans="1:10" x14ac:dyDescent="0.25">
      <c r="A164" t="str">
        <f>"36789"</f>
        <v>36789</v>
      </c>
      <c r="B164" t="s">
        <v>494</v>
      </c>
      <c r="C164" t="s">
        <v>25</v>
      </c>
      <c r="D164" t="s">
        <v>12</v>
      </c>
      <c r="E164" t="s">
        <v>495</v>
      </c>
      <c r="F164" t="s">
        <v>363</v>
      </c>
      <c r="G164">
        <v>74968</v>
      </c>
      <c r="H164" s="2">
        <v>2050</v>
      </c>
      <c r="I164" s="1">
        <v>45301</v>
      </c>
      <c r="J164" t="s">
        <v>15</v>
      </c>
    </row>
    <row r="165" spans="1:10" x14ac:dyDescent="0.25">
      <c r="A165" t="str">
        <f>"35068"</f>
        <v>35068</v>
      </c>
      <c r="B165" t="s">
        <v>408</v>
      </c>
      <c r="C165" t="s">
        <v>53</v>
      </c>
      <c r="D165" t="s">
        <v>12</v>
      </c>
      <c r="E165" t="s">
        <v>226</v>
      </c>
      <c r="F165" t="s">
        <v>363</v>
      </c>
      <c r="G165">
        <v>74969</v>
      </c>
      <c r="H165" s="2">
        <v>7711.36</v>
      </c>
      <c r="I165" s="1">
        <v>45301</v>
      </c>
      <c r="J165" t="s">
        <v>15</v>
      </c>
    </row>
    <row r="166" spans="1:10" x14ac:dyDescent="0.25">
      <c r="A166" t="str">
        <f>"1"</f>
        <v>1</v>
      </c>
      <c r="B166" t="s">
        <v>496</v>
      </c>
      <c r="C166" t="s">
        <v>11</v>
      </c>
      <c r="D166" t="s">
        <v>12</v>
      </c>
      <c r="E166">
        <v>77833</v>
      </c>
      <c r="F166" t="s">
        <v>363</v>
      </c>
      <c r="G166">
        <v>74970</v>
      </c>
      <c r="H166" s="2">
        <v>300</v>
      </c>
      <c r="I166" s="1">
        <v>45301</v>
      </c>
      <c r="J166" t="s">
        <v>15</v>
      </c>
    </row>
    <row r="167" spans="1:10" x14ac:dyDescent="0.25">
      <c r="A167" t="str">
        <f>"45188"</f>
        <v>45188</v>
      </c>
      <c r="B167" t="s">
        <v>350</v>
      </c>
      <c r="C167" t="s">
        <v>25</v>
      </c>
      <c r="D167" t="s">
        <v>12</v>
      </c>
      <c r="E167" t="s">
        <v>351</v>
      </c>
      <c r="F167" t="s">
        <v>363</v>
      </c>
      <c r="G167">
        <v>74971</v>
      </c>
      <c r="H167" s="2">
        <v>400</v>
      </c>
      <c r="I167" s="1">
        <v>45301</v>
      </c>
      <c r="J167" t="s">
        <v>15</v>
      </c>
    </row>
    <row r="168" spans="1:10" x14ac:dyDescent="0.25">
      <c r="A168" t="str">
        <f>"49008"</f>
        <v>49008</v>
      </c>
      <c r="B168" t="s">
        <v>201</v>
      </c>
      <c r="C168" t="s">
        <v>25</v>
      </c>
      <c r="D168" t="s">
        <v>12</v>
      </c>
      <c r="E168" t="s">
        <v>202</v>
      </c>
      <c r="F168" t="s">
        <v>363</v>
      </c>
      <c r="G168">
        <v>74972</v>
      </c>
      <c r="H168" s="2">
        <v>770.4</v>
      </c>
      <c r="I168" s="1">
        <v>45301</v>
      </c>
      <c r="J168" t="s">
        <v>15</v>
      </c>
    </row>
    <row r="169" spans="1:10" x14ac:dyDescent="0.25">
      <c r="A169" t="str">
        <f>"36420"</f>
        <v>36420</v>
      </c>
      <c r="B169" t="s">
        <v>155</v>
      </c>
      <c r="C169" t="s">
        <v>53</v>
      </c>
      <c r="D169" t="s">
        <v>12</v>
      </c>
      <c r="E169" t="s">
        <v>156</v>
      </c>
      <c r="F169" t="s">
        <v>363</v>
      </c>
      <c r="G169">
        <v>74973</v>
      </c>
      <c r="H169" s="2">
        <v>122.55</v>
      </c>
      <c r="I169" s="1">
        <v>45301</v>
      </c>
      <c r="J169" t="s">
        <v>15</v>
      </c>
    </row>
    <row r="170" spans="1:10" x14ac:dyDescent="0.25">
      <c r="A170" t="str">
        <f>"50374"</f>
        <v>50374</v>
      </c>
      <c r="B170" t="s">
        <v>26</v>
      </c>
      <c r="C170" t="s">
        <v>27</v>
      </c>
      <c r="D170" t="s">
        <v>12</v>
      </c>
      <c r="E170">
        <v>77426</v>
      </c>
      <c r="F170" t="s">
        <v>363</v>
      </c>
      <c r="G170">
        <v>74974</v>
      </c>
      <c r="H170" s="2">
        <v>2243.5</v>
      </c>
      <c r="I170" s="1">
        <v>45301</v>
      </c>
      <c r="J170" t="s">
        <v>15</v>
      </c>
    </row>
    <row r="171" spans="1:10" x14ac:dyDescent="0.25">
      <c r="A171" t="str">
        <f>"50373"</f>
        <v>50373</v>
      </c>
      <c r="B171" t="s">
        <v>438</v>
      </c>
      <c r="C171" t="s">
        <v>149</v>
      </c>
      <c r="D171" t="s">
        <v>12</v>
      </c>
      <c r="E171">
        <v>76107</v>
      </c>
      <c r="F171" t="s">
        <v>363</v>
      </c>
      <c r="G171">
        <v>74975</v>
      </c>
      <c r="H171" s="2">
        <v>120165.5</v>
      </c>
      <c r="I171" s="1">
        <v>45301</v>
      </c>
      <c r="J171" t="s">
        <v>15</v>
      </c>
    </row>
    <row r="172" spans="1:10" x14ac:dyDescent="0.25">
      <c r="A172" t="str">
        <f>"49891"</f>
        <v>49891</v>
      </c>
      <c r="B172" t="s">
        <v>230</v>
      </c>
      <c r="C172" t="s">
        <v>53</v>
      </c>
      <c r="D172" t="s">
        <v>12</v>
      </c>
      <c r="E172" t="s">
        <v>231</v>
      </c>
      <c r="F172" t="s">
        <v>363</v>
      </c>
      <c r="G172">
        <v>74976</v>
      </c>
      <c r="H172" s="2">
        <v>1312.73</v>
      </c>
      <c r="I172" s="1">
        <v>45301</v>
      </c>
      <c r="J172" t="s">
        <v>15</v>
      </c>
    </row>
    <row r="173" spans="1:10" x14ac:dyDescent="0.25">
      <c r="A173" t="str">
        <f>"39350"</f>
        <v>39350</v>
      </c>
      <c r="B173" t="s">
        <v>92</v>
      </c>
      <c r="C173" t="s">
        <v>53</v>
      </c>
      <c r="D173" t="s">
        <v>12</v>
      </c>
      <c r="E173" t="s">
        <v>93</v>
      </c>
      <c r="F173" t="s">
        <v>363</v>
      </c>
      <c r="G173">
        <v>74977</v>
      </c>
      <c r="H173" s="2">
        <v>657.82</v>
      </c>
      <c r="I173" s="1">
        <v>45301</v>
      </c>
      <c r="J173" t="s">
        <v>15</v>
      </c>
    </row>
    <row r="174" spans="1:10" x14ac:dyDescent="0.25">
      <c r="A174" t="str">
        <f>"45032"</f>
        <v>45032</v>
      </c>
      <c r="B174" t="s">
        <v>94</v>
      </c>
      <c r="C174" t="s">
        <v>53</v>
      </c>
      <c r="D174" t="s">
        <v>12</v>
      </c>
      <c r="E174" t="s">
        <v>95</v>
      </c>
      <c r="F174" t="s">
        <v>363</v>
      </c>
      <c r="G174">
        <v>74978</v>
      </c>
      <c r="H174" s="2">
        <v>13426.85</v>
      </c>
      <c r="I174" s="1">
        <v>45301</v>
      </c>
      <c r="J174" t="s">
        <v>15</v>
      </c>
    </row>
    <row r="175" spans="1:10" x14ac:dyDescent="0.25">
      <c r="A175" t="str">
        <f>"49952"</f>
        <v>49952</v>
      </c>
      <c r="B175" t="s">
        <v>497</v>
      </c>
      <c r="C175" t="s">
        <v>498</v>
      </c>
      <c r="D175" t="s">
        <v>85</v>
      </c>
      <c r="E175">
        <v>80401</v>
      </c>
      <c r="F175" t="s">
        <v>363</v>
      </c>
      <c r="G175">
        <v>74979</v>
      </c>
      <c r="H175" s="2">
        <v>20825</v>
      </c>
      <c r="I175" s="1">
        <v>45301</v>
      </c>
      <c r="J175" t="s">
        <v>15</v>
      </c>
    </row>
    <row r="176" spans="1:10" x14ac:dyDescent="0.25">
      <c r="A176" t="str">
        <f>"46508"</f>
        <v>46508</v>
      </c>
      <c r="B176" t="s">
        <v>254</v>
      </c>
      <c r="C176" t="s">
        <v>63</v>
      </c>
      <c r="D176" t="s">
        <v>64</v>
      </c>
      <c r="E176" t="s">
        <v>255</v>
      </c>
      <c r="F176" t="s">
        <v>363</v>
      </c>
      <c r="G176">
        <v>74980</v>
      </c>
      <c r="H176" s="2">
        <v>223.34</v>
      </c>
      <c r="I176" s="1">
        <v>45301</v>
      </c>
      <c r="J176" t="s">
        <v>15</v>
      </c>
    </row>
    <row r="177" spans="1:10" x14ac:dyDescent="0.25">
      <c r="A177" t="str">
        <f>"50002"</f>
        <v>50002</v>
      </c>
      <c r="B177" t="s">
        <v>96</v>
      </c>
      <c r="C177" t="s">
        <v>53</v>
      </c>
      <c r="D177" t="s">
        <v>12</v>
      </c>
      <c r="E177" t="s">
        <v>97</v>
      </c>
      <c r="F177" t="s">
        <v>363</v>
      </c>
      <c r="G177">
        <v>74981</v>
      </c>
      <c r="H177" s="2">
        <v>866.57</v>
      </c>
      <c r="I177" s="1">
        <v>45301</v>
      </c>
      <c r="J177" t="s">
        <v>15</v>
      </c>
    </row>
    <row r="178" spans="1:10" x14ac:dyDescent="0.25">
      <c r="A178" t="str">
        <f>"40509"</f>
        <v>40509</v>
      </c>
      <c r="B178" t="s">
        <v>381</v>
      </c>
      <c r="C178" t="s">
        <v>63</v>
      </c>
      <c r="D178" t="s">
        <v>64</v>
      </c>
      <c r="E178" t="s">
        <v>382</v>
      </c>
      <c r="F178" t="s">
        <v>363</v>
      </c>
      <c r="G178">
        <v>74982</v>
      </c>
      <c r="H178" s="2">
        <v>7752.15</v>
      </c>
      <c r="I178" s="1">
        <v>45301</v>
      </c>
      <c r="J178" t="s">
        <v>15</v>
      </c>
    </row>
    <row r="179" spans="1:10" x14ac:dyDescent="0.25">
      <c r="A179" t="str">
        <f>"45144"</f>
        <v>45144</v>
      </c>
      <c r="B179" t="s">
        <v>256</v>
      </c>
      <c r="C179" t="s">
        <v>257</v>
      </c>
      <c r="D179" t="s">
        <v>64</v>
      </c>
      <c r="E179" t="s">
        <v>258</v>
      </c>
      <c r="F179" t="s">
        <v>363</v>
      </c>
      <c r="G179">
        <v>74983</v>
      </c>
      <c r="H179" s="2">
        <v>282.41000000000003</v>
      </c>
      <c r="I179" s="1">
        <v>45301</v>
      </c>
      <c r="J179" t="s">
        <v>15</v>
      </c>
    </row>
    <row r="180" spans="1:10" x14ac:dyDescent="0.25">
      <c r="A180" t="str">
        <f>"46356"</f>
        <v>46356</v>
      </c>
      <c r="B180" t="s">
        <v>499</v>
      </c>
      <c r="C180" t="s">
        <v>500</v>
      </c>
      <c r="D180" t="s">
        <v>457</v>
      </c>
      <c r="E180">
        <v>67226</v>
      </c>
      <c r="F180" t="s">
        <v>363</v>
      </c>
      <c r="G180">
        <v>74984</v>
      </c>
      <c r="H180" s="2">
        <v>4376.95</v>
      </c>
      <c r="I180" s="1">
        <v>45301</v>
      </c>
      <c r="J180" t="s">
        <v>15</v>
      </c>
    </row>
    <row r="181" spans="1:10" x14ac:dyDescent="0.25">
      <c r="A181" t="str">
        <f>"41850"</f>
        <v>41850</v>
      </c>
      <c r="B181" t="s">
        <v>232</v>
      </c>
      <c r="C181" t="s">
        <v>11</v>
      </c>
      <c r="D181" t="s">
        <v>12</v>
      </c>
      <c r="E181" t="s">
        <v>37</v>
      </c>
      <c r="F181" t="s">
        <v>363</v>
      </c>
      <c r="G181">
        <v>74985</v>
      </c>
      <c r="H181" s="2">
        <v>1125</v>
      </c>
      <c r="I181" s="1">
        <v>45301</v>
      </c>
      <c r="J181" t="s">
        <v>15</v>
      </c>
    </row>
    <row r="182" spans="1:10" x14ac:dyDescent="0.25">
      <c r="A182" t="str">
        <f>"43500"</f>
        <v>43500</v>
      </c>
      <c r="B182" t="s">
        <v>501</v>
      </c>
      <c r="C182" t="s">
        <v>502</v>
      </c>
      <c r="D182" t="s">
        <v>197</v>
      </c>
      <c r="E182" t="s">
        <v>503</v>
      </c>
      <c r="F182" t="s">
        <v>363</v>
      </c>
      <c r="G182">
        <v>74986</v>
      </c>
      <c r="H182" s="2">
        <v>1729.58</v>
      </c>
      <c r="I182" s="1">
        <v>45301</v>
      </c>
      <c r="J182" t="s">
        <v>15</v>
      </c>
    </row>
    <row r="183" spans="1:10" x14ac:dyDescent="0.25">
      <c r="A183" t="str">
        <f>"49901"</f>
        <v>49901</v>
      </c>
      <c r="B183" t="s">
        <v>387</v>
      </c>
      <c r="C183" t="s">
        <v>11</v>
      </c>
      <c r="D183" t="s">
        <v>12</v>
      </c>
      <c r="E183">
        <v>77833</v>
      </c>
      <c r="F183" t="s">
        <v>363</v>
      </c>
      <c r="G183">
        <v>74987</v>
      </c>
      <c r="H183" s="2">
        <v>2600</v>
      </c>
      <c r="I183" s="1">
        <v>45302</v>
      </c>
      <c r="J183" t="s">
        <v>15</v>
      </c>
    </row>
    <row r="184" spans="1:10" x14ac:dyDescent="0.25">
      <c r="A184" t="str">
        <f>"15197"</f>
        <v>15197</v>
      </c>
      <c r="B184" t="s">
        <v>366</v>
      </c>
      <c r="C184" t="s">
        <v>367</v>
      </c>
      <c r="D184" t="s">
        <v>12</v>
      </c>
      <c r="E184" t="s">
        <v>368</v>
      </c>
      <c r="F184" t="s">
        <v>363</v>
      </c>
      <c r="G184">
        <v>74988</v>
      </c>
      <c r="H184" s="2">
        <v>140</v>
      </c>
      <c r="I184" s="1">
        <v>45302</v>
      </c>
      <c r="J184" t="s">
        <v>15</v>
      </c>
    </row>
    <row r="185" spans="1:10" x14ac:dyDescent="0.25">
      <c r="A185" t="str">
        <f>"48663"</f>
        <v>48663</v>
      </c>
      <c r="B185" t="s">
        <v>421</v>
      </c>
      <c r="F185" t="s">
        <v>363</v>
      </c>
      <c r="G185">
        <v>74989</v>
      </c>
      <c r="H185" s="2">
        <v>702.18</v>
      </c>
      <c r="I185" s="1">
        <v>45302</v>
      </c>
      <c r="J185" t="s">
        <v>15</v>
      </c>
    </row>
    <row r="186" spans="1:10" x14ac:dyDescent="0.25">
      <c r="A186" t="str">
        <f>"50401"</f>
        <v>50401</v>
      </c>
      <c r="B186" t="s">
        <v>504</v>
      </c>
      <c r="C186" t="s">
        <v>11</v>
      </c>
      <c r="D186" t="s">
        <v>12</v>
      </c>
      <c r="E186">
        <v>77833</v>
      </c>
      <c r="F186" t="s">
        <v>363</v>
      </c>
      <c r="G186">
        <v>74990</v>
      </c>
      <c r="H186" s="2">
        <v>669.57</v>
      </c>
      <c r="I186" s="1">
        <v>45303</v>
      </c>
      <c r="J186" t="s">
        <v>15</v>
      </c>
    </row>
    <row r="187" spans="1:10" x14ac:dyDescent="0.25">
      <c r="A187" t="str">
        <f>"50170"</f>
        <v>50170</v>
      </c>
      <c r="B187" t="s">
        <v>505</v>
      </c>
      <c r="C187" t="s">
        <v>221</v>
      </c>
      <c r="D187" t="s">
        <v>12</v>
      </c>
      <c r="E187">
        <v>77433</v>
      </c>
      <c r="F187" t="s">
        <v>363</v>
      </c>
      <c r="G187">
        <v>74991</v>
      </c>
      <c r="H187" s="2">
        <v>3786.36</v>
      </c>
      <c r="I187" s="1">
        <v>45303</v>
      </c>
      <c r="J187" t="s">
        <v>15</v>
      </c>
    </row>
    <row r="188" spans="1:10" x14ac:dyDescent="0.25">
      <c r="A188" t="str">
        <f>"44900"</f>
        <v>44900</v>
      </c>
      <c r="B188" t="s">
        <v>506</v>
      </c>
      <c r="C188" t="s">
        <v>63</v>
      </c>
      <c r="D188" t="s">
        <v>64</v>
      </c>
      <c r="E188" t="s">
        <v>507</v>
      </c>
      <c r="F188" t="s">
        <v>363</v>
      </c>
      <c r="G188">
        <v>74992</v>
      </c>
      <c r="H188" s="2">
        <v>3014.1</v>
      </c>
      <c r="I188" s="1">
        <v>45308</v>
      </c>
      <c r="J188" t="s">
        <v>15</v>
      </c>
    </row>
    <row r="189" spans="1:10" x14ac:dyDescent="0.25">
      <c r="A189" t="str">
        <f>"46549"</f>
        <v>46549</v>
      </c>
      <c r="B189" t="s">
        <v>390</v>
      </c>
      <c r="C189" t="s">
        <v>76</v>
      </c>
      <c r="D189" t="s">
        <v>12</v>
      </c>
      <c r="E189" t="s">
        <v>391</v>
      </c>
      <c r="F189" t="s">
        <v>363</v>
      </c>
      <c r="G189">
        <v>74993</v>
      </c>
      <c r="H189" s="2">
        <v>105</v>
      </c>
      <c r="I189" s="1">
        <v>45308</v>
      </c>
      <c r="J189" t="s">
        <v>15</v>
      </c>
    </row>
    <row r="190" spans="1:10" x14ac:dyDescent="0.25">
      <c r="A190" t="str">
        <f>"48778"</f>
        <v>48778</v>
      </c>
      <c r="B190" t="s">
        <v>100</v>
      </c>
      <c r="C190" t="s">
        <v>53</v>
      </c>
      <c r="D190" t="s">
        <v>12</v>
      </c>
      <c r="E190" t="s">
        <v>101</v>
      </c>
      <c r="F190" t="s">
        <v>363</v>
      </c>
      <c r="G190">
        <v>74994</v>
      </c>
      <c r="H190" s="2">
        <v>52.55</v>
      </c>
      <c r="I190" s="1">
        <v>45308</v>
      </c>
      <c r="J190" t="s">
        <v>15</v>
      </c>
    </row>
    <row r="191" spans="1:10" x14ac:dyDescent="0.25">
      <c r="A191" t="str">
        <f>"01800"</f>
        <v>01800</v>
      </c>
      <c r="B191" t="s">
        <v>49</v>
      </c>
      <c r="C191" t="s">
        <v>11</v>
      </c>
      <c r="D191" t="s">
        <v>12</v>
      </c>
      <c r="E191" t="s">
        <v>50</v>
      </c>
      <c r="F191" t="s">
        <v>363</v>
      </c>
      <c r="G191">
        <v>74995</v>
      </c>
      <c r="H191" s="2">
        <v>20803.43</v>
      </c>
      <c r="I191" s="1">
        <v>45308</v>
      </c>
      <c r="J191" t="s">
        <v>15</v>
      </c>
    </row>
    <row r="192" spans="1:10" x14ac:dyDescent="0.25">
      <c r="A192" t="str">
        <f>"50335"</f>
        <v>50335</v>
      </c>
      <c r="B192" t="s">
        <v>418</v>
      </c>
      <c r="F192" t="s">
        <v>363</v>
      </c>
      <c r="G192">
        <v>74996</v>
      </c>
      <c r="H192" s="2">
        <v>147.69</v>
      </c>
      <c r="I192" s="1">
        <v>45308</v>
      </c>
      <c r="J192" t="s">
        <v>15</v>
      </c>
    </row>
    <row r="193" spans="1:10" x14ac:dyDescent="0.25">
      <c r="A193" t="str">
        <f>"03580"</f>
        <v>03580</v>
      </c>
      <c r="B193" t="s">
        <v>326</v>
      </c>
      <c r="C193" t="s">
        <v>11</v>
      </c>
      <c r="D193" t="s">
        <v>12</v>
      </c>
      <c r="E193" t="s">
        <v>37</v>
      </c>
      <c r="F193" t="s">
        <v>363</v>
      </c>
      <c r="G193">
        <v>74997</v>
      </c>
      <c r="H193" s="2">
        <v>124.6</v>
      </c>
      <c r="I193" s="1">
        <v>45308</v>
      </c>
      <c r="J193" t="s">
        <v>15</v>
      </c>
    </row>
    <row r="194" spans="1:10" x14ac:dyDescent="0.25">
      <c r="A194" t="str">
        <f>"46473"</f>
        <v>46473</v>
      </c>
      <c r="B194" t="s">
        <v>215</v>
      </c>
      <c r="C194" t="s">
        <v>121</v>
      </c>
      <c r="D194" t="s">
        <v>64</v>
      </c>
      <c r="E194" t="s">
        <v>216</v>
      </c>
      <c r="F194" t="s">
        <v>363</v>
      </c>
      <c r="G194">
        <v>74998</v>
      </c>
      <c r="H194" s="2">
        <v>225.24</v>
      </c>
      <c r="I194" s="1">
        <v>45308</v>
      </c>
      <c r="J194" t="s">
        <v>15</v>
      </c>
    </row>
    <row r="195" spans="1:10" x14ac:dyDescent="0.25">
      <c r="A195" t="str">
        <f>"50148"</f>
        <v>50148</v>
      </c>
      <c r="B195" t="s">
        <v>361</v>
      </c>
      <c r="C195" t="s">
        <v>17</v>
      </c>
      <c r="D195" t="s">
        <v>12</v>
      </c>
      <c r="E195">
        <v>77845</v>
      </c>
      <c r="F195" t="s">
        <v>363</v>
      </c>
      <c r="G195">
        <v>74999</v>
      </c>
      <c r="H195" s="2">
        <v>146.44999999999999</v>
      </c>
      <c r="I195" s="1">
        <v>45308</v>
      </c>
      <c r="J195" t="s">
        <v>14</v>
      </c>
    </row>
    <row r="196" spans="1:10" x14ac:dyDescent="0.25">
      <c r="A196" t="str">
        <f>"50398"</f>
        <v>50398</v>
      </c>
      <c r="B196" t="s">
        <v>508</v>
      </c>
      <c r="C196" t="s">
        <v>11</v>
      </c>
      <c r="D196" t="s">
        <v>12</v>
      </c>
      <c r="E196">
        <v>77833</v>
      </c>
      <c r="F196" t="s">
        <v>363</v>
      </c>
      <c r="G196">
        <v>75000</v>
      </c>
      <c r="H196" s="2">
        <v>6145</v>
      </c>
      <c r="I196" s="1">
        <v>45308</v>
      </c>
      <c r="J196" t="s">
        <v>15</v>
      </c>
    </row>
    <row r="197" spans="1:10" x14ac:dyDescent="0.25">
      <c r="A197" t="str">
        <f>"49729"</f>
        <v>49729</v>
      </c>
      <c r="B197" t="s">
        <v>58</v>
      </c>
      <c r="C197" t="s">
        <v>11</v>
      </c>
      <c r="D197" t="s">
        <v>12</v>
      </c>
      <c r="E197">
        <v>77833</v>
      </c>
      <c r="F197" t="s">
        <v>363</v>
      </c>
      <c r="G197">
        <v>75001</v>
      </c>
      <c r="H197" s="2">
        <v>191.8</v>
      </c>
      <c r="I197" s="1">
        <v>45308</v>
      </c>
      <c r="J197" t="s">
        <v>15</v>
      </c>
    </row>
    <row r="198" spans="1:10" x14ac:dyDescent="0.25">
      <c r="A198" t="str">
        <f>"49930"</f>
        <v>49930</v>
      </c>
      <c r="B198" t="s">
        <v>314</v>
      </c>
      <c r="C198" t="s">
        <v>11</v>
      </c>
      <c r="D198" t="s">
        <v>12</v>
      </c>
      <c r="E198">
        <v>77833</v>
      </c>
      <c r="F198" t="s">
        <v>363</v>
      </c>
      <c r="G198">
        <v>75002</v>
      </c>
      <c r="H198" s="2">
        <v>190</v>
      </c>
      <c r="I198" s="1">
        <v>45308</v>
      </c>
      <c r="J198" t="s">
        <v>14</v>
      </c>
    </row>
    <row r="199" spans="1:10" x14ac:dyDescent="0.25">
      <c r="A199" t="str">
        <f>"49930"</f>
        <v>49930</v>
      </c>
      <c r="B199" t="s">
        <v>314</v>
      </c>
      <c r="C199" t="s">
        <v>11</v>
      </c>
      <c r="D199" t="s">
        <v>12</v>
      </c>
      <c r="E199">
        <v>77833</v>
      </c>
      <c r="F199" t="s">
        <v>363</v>
      </c>
      <c r="G199">
        <v>75002</v>
      </c>
      <c r="H199" s="2">
        <v>190</v>
      </c>
      <c r="I199" s="1">
        <v>45308</v>
      </c>
      <c r="J199" t="s">
        <v>14</v>
      </c>
    </row>
    <row r="200" spans="1:10" x14ac:dyDescent="0.25">
      <c r="A200" t="str">
        <f>"06310"</f>
        <v>06310</v>
      </c>
      <c r="B200" t="s">
        <v>365</v>
      </c>
      <c r="C200" t="s">
        <v>11</v>
      </c>
      <c r="D200" t="s">
        <v>12</v>
      </c>
      <c r="E200" t="s">
        <v>48</v>
      </c>
      <c r="F200" t="s">
        <v>363</v>
      </c>
      <c r="G200">
        <v>75003</v>
      </c>
      <c r="H200" s="2">
        <v>94</v>
      </c>
      <c r="I200" s="1">
        <v>45308</v>
      </c>
      <c r="J200" t="s">
        <v>15</v>
      </c>
    </row>
    <row r="201" spans="1:10" x14ac:dyDescent="0.25">
      <c r="A201" t="str">
        <f>"08720"</f>
        <v>08720</v>
      </c>
      <c r="B201" t="s">
        <v>374</v>
      </c>
      <c r="C201" t="s">
        <v>11</v>
      </c>
      <c r="D201" t="s">
        <v>12</v>
      </c>
      <c r="E201" t="s">
        <v>37</v>
      </c>
      <c r="F201" t="s">
        <v>363</v>
      </c>
      <c r="G201">
        <v>75004</v>
      </c>
      <c r="H201" s="2">
        <v>8459.15</v>
      </c>
      <c r="I201" s="1">
        <v>45308</v>
      </c>
      <c r="J201" t="s">
        <v>15</v>
      </c>
    </row>
    <row r="202" spans="1:10" x14ac:dyDescent="0.25">
      <c r="A202" t="str">
        <f>"49589"</f>
        <v>49589</v>
      </c>
      <c r="B202" t="s">
        <v>61</v>
      </c>
      <c r="C202" t="s">
        <v>11</v>
      </c>
      <c r="D202" t="s">
        <v>12</v>
      </c>
      <c r="E202">
        <v>77833</v>
      </c>
      <c r="F202" t="s">
        <v>363</v>
      </c>
      <c r="G202">
        <v>75008</v>
      </c>
      <c r="H202" s="2">
        <v>96934.42</v>
      </c>
      <c r="I202" s="1">
        <v>45308</v>
      </c>
      <c r="J202" t="s">
        <v>15</v>
      </c>
    </row>
    <row r="203" spans="1:10" x14ac:dyDescent="0.25">
      <c r="A203" t="str">
        <f>"49649"</f>
        <v>49649</v>
      </c>
      <c r="B203" t="s">
        <v>61</v>
      </c>
      <c r="C203" t="s">
        <v>11</v>
      </c>
      <c r="D203" t="s">
        <v>12</v>
      </c>
      <c r="E203">
        <v>77833</v>
      </c>
      <c r="F203" t="s">
        <v>363</v>
      </c>
      <c r="G203">
        <v>75009</v>
      </c>
      <c r="H203" s="2">
        <v>1042</v>
      </c>
      <c r="I203" s="1">
        <v>45308</v>
      </c>
      <c r="J203" t="s">
        <v>15</v>
      </c>
    </row>
    <row r="204" spans="1:10" x14ac:dyDescent="0.25">
      <c r="A204" t="str">
        <f>"11060"</f>
        <v>11060</v>
      </c>
      <c r="B204" t="s">
        <v>388</v>
      </c>
      <c r="C204" t="s">
        <v>236</v>
      </c>
      <c r="D204" t="s">
        <v>46</v>
      </c>
      <c r="E204" t="s">
        <v>389</v>
      </c>
      <c r="F204" t="s">
        <v>363</v>
      </c>
      <c r="G204">
        <v>75010</v>
      </c>
      <c r="H204" s="2">
        <v>65</v>
      </c>
      <c r="I204" s="1">
        <v>45308</v>
      </c>
      <c r="J204" t="s">
        <v>15</v>
      </c>
    </row>
    <row r="205" spans="1:10" x14ac:dyDescent="0.25">
      <c r="A205" t="str">
        <f>"11120"</f>
        <v>11120</v>
      </c>
      <c r="B205" t="s">
        <v>62</v>
      </c>
      <c r="C205" t="s">
        <v>63</v>
      </c>
      <c r="D205" t="s">
        <v>64</v>
      </c>
      <c r="E205" t="s">
        <v>65</v>
      </c>
      <c r="F205" t="s">
        <v>363</v>
      </c>
      <c r="G205">
        <v>75011</v>
      </c>
      <c r="H205" s="2">
        <v>740.22</v>
      </c>
      <c r="I205" s="1">
        <v>45308</v>
      </c>
      <c r="J205" t="s">
        <v>15</v>
      </c>
    </row>
    <row r="206" spans="1:10" x14ac:dyDescent="0.25">
      <c r="A206" t="str">
        <f>"47894"</f>
        <v>47894</v>
      </c>
      <c r="B206" t="s">
        <v>106</v>
      </c>
      <c r="C206" t="s">
        <v>11</v>
      </c>
      <c r="D206" t="s">
        <v>12</v>
      </c>
      <c r="E206">
        <v>77833</v>
      </c>
      <c r="F206" t="s">
        <v>363</v>
      </c>
      <c r="G206">
        <v>75012</v>
      </c>
      <c r="H206" s="2">
        <v>100</v>
      </c>
      <c r="I206" s="1">
        <v>45308</v>
      </c>
      <c r="J206" t="s">
        <v>15</v>
      </c>
    </row>
    <row r="207" spans="1:10" x14ac:dyDescent="0.25">
      <c r="A207" t="str">
        <f>"49099"</f>
        <v>49099</v>
      </c>
      <c r="B207" t="s">
        <v>174</v>
      </c>
      <c r="C207" t="s">
        <v>53</v>
      </c>
      <c r="D207" t="s">
        <v>12</v>
      </c>
      <c r="E207">
        <v>75313</v>
      </c>
      <c r="F207" t="s">
        <v>363</v>
      </c>
      <c r="G207">
        <v>75013</v>
      </c>
      <c r="H207" s="2">
        <v>834.07</v>
      </c>
      <c r="I207" s="1">
        <v>45308</v>
      </c>
      <c r="J207" t="s">
        <v>15</v>
      </c>
    </row>
    <row r="208" spans="1:10" x14ac:dyDescent="0.25">
      <c r="A208" t="str">
        <f>"11599"</f>
        <v>11599</v>
      </c>
      <c r="B208" t="s">
        <v>263</v>
      </c>
      <c r="F208" t="s">
        <v>363</v>
      </c>
      <c r="G208">
        <v>75014</v>
      </c>
      <c r="H208" s="2">
        <v>618.41</v>
      </c>
      <c r="I208" s="1">
        <v>45308</v>
      </c>
      <c r="J208" t="s">
        <v>15</v>
      </c>
    </row>
    <row r="209" spans="1:10" x14ac:dyDescent="0.25">
      <c r="A209" t="str">
        <f>"48006"</f>
        <v>48006</v>
      </c>
      <c r="B209" t="s">
        <v>217</v>
      </c>
      <c r="C209" t="s">
        <v>53</v>
      </c>
      <c r="D209" t="s">
        <v>12</v>
      </c>
      <c r="E209">
        <v>75266</v>
      </c>
      <c r="F209" t="s">
        <v>363</v>
      </c>
      <c r="G209">
        <v>75015</v>
      </c>
      <c r="H209" s="2">
        <v>202</v>
      </c>
      <c r="I209" s="1">
        <v>45308</v>
      </c>
      <c r="J209" t="s">
        <v>15</v>
      </c>
    </row>
    <row r="210" spans="1:10" x14ac:dyDescent="0.25">
      <c r="A210" t="str">
        <f>"49413"</f>
        <v>49413</v>
      </c>
      <c r="B210" t="s">
        <v>509</v>
      </c>
      <c r="C210" t="s">
        <v>510</v>
      </c>
      <c r="D210" t="s">
        <v>22</v>
      </c>
      <c r="E210" t="s">
        <v>511</v>
      </c>
      <c r="F210" t="s">
        <v>363</v>
      </c>
      <c r="G210">
        <v>75016</v>
      </c>
      <c r="H210" s="2">
        <v>1291.6199999999999</v>
      </c>
      <c r="I210" s="1">
        <v>45308</v>
      </c>
      <c r="J210" t="s">
        <v>15</v>
      </c>
    </row>
    <row r="211" spans="1:10" x14ac:dyDescent="0.25">
      <c r="A211" t="str">
        <f>"49427"</f>
        <v>49427</v>
      </c>
      <c r="B211" t="s">
        <v>66</v>
      </c>
      <c r="C211" t="s">
        <v>63</v>
      </c>
      <c r="D211" t="s">
        <v>64</v>
      </c>
      <c r="E211" t="s">
        <v>67</v>
      </c>
      <c r="F211" t="s">
        <v>363</v>
      </c>
      <c r="G211">
        <v>75017</v>
      </c>
      <c r="H211" s="2">
        <v>657.94</v>
      </c>
      <c r="I211" s="1">
        <v>45308</v>
      </c>
      <c r="J211" t="s">
        <v>15</v>
      </c>
    </row>
    <row r="212" spans="1:10" x14ac:dyDescent="0.25">
      <c r="A212" t="str">
        <f>"47936"</f>
        <v>47936</v>
      </c>
      <c r="B212" t="s">
        <v>177</v>
      </c>
      <c r="C212" t="s">
        <v>11</v>
      </c>
      <c r="D212" t="s">
        <v>12</v>
      </c>
      <c r="E212">
        <v>77833</v>
      </c>
      <c r="F212" t="s">
        <v>363</v>
      </c>
      <c r="G212">
        <v>75018</v>
      </c>
      <c r="H212" s="2">
        <v>48</v>
      </c>
      <c r="I212" s="1">
        <v>45308</v>
      </c>
      <c r="J212" t="s">
        <v>15</v>
      </c>
    </row>
    <row r="213" spans="1:10" x14ac:dyDescent="0.25">
      <c r="A213" t="str">
        <f>"48762"</f>
        <v>48762</v>
      </c>
      <c r="B213" t="s">
        <v>512</v>
      </c>
      <c r="C213" t="s">
        <v>173</v>
      </c>
      <c r="D213" t="s">
        <v>168</v>
      </c>
      <c r="E213" t="s">
        <v>513</v>
      </c>
      <c r="F213" t="s">
        <v>363</v>
      </c>
      <c r="G213">
        <v>75019</v>
      </c>
      <c r="H213" s="2">
        <v>5966</v>
      </c>
      <c r="I213" s="1">
        <v>45308</v>
      </c>
      <c r="J213" t="s">
        <v>15</v>
      </c>
    </row>
    <row r="214" spans="1:10" x14ac:dyDescent="0.25">
      <c r="A214" t="str">
        <f>"13315"</f>
        <v>13315</v>
      </c>
      <c r="B214" t="s">
        <v>514</v>
      </c>
      <c r="F214" t="s">
        <v>363</v>
      </c>
      <c r="G214">
        <v>75020</v>
      </c>
      <c r="H214" s="2">
        <v>448.56</v>
      </c>
      <c r="I214" s="1">
        <v>45308</v>
      </c>
      <c r="J214" t="s">
        <v>15</v>
      </c>
    </row>
    <row r="215" spans="1:10" x14ac:dyDescent="0.25">
      <c r="A215" t="str">
        <f>"48872"</f>
        <v>48872</v>
      </c>
      <c r="B215" t="s">
        <v>178</v>
      </c>
      <c r="F215" t="s">
        <v>363</v>
      </c>
      <c r="G215">
        <v>75021</v>
      </c>
      <c r="H215" s="2">
        <v>73.22</v>
      </c>
      <c r="I215" s="1">
        <v>45308</v>
      </c>
      <c r="J215" t="s">
        <v>15</v>
      </c>
    </row>
    <row r="216" spans="1:10" x14ac:dyDescent="0.25">
      <c r="A216" t="str">
        <f>"50188"</f>
        <v>50188</v>
      </c>
      <c r="B216" t="s">
        <v>110</v>
      </c>
      <c r="C216" t="s">
        <v>111</v>
      </c>
      <c r="D216" t="s">
        <v>12</v>
      </c>
      <c r="E216">
        <v>77331</v>
      </c>
      <c r="F216" t="s">
        <v>363</v>
      </c>
      <c r="G216">
        <v>75022</v>
      </c>
      <c r="H216" s="2">
        <v>407.5</v>
      </c>
      <c r="I216" s="1">
        <v>45308</v>
      </c>
      <c r="J216" t="s">
        <v>15</v>
      </c>
    </row>
    <row r="217" spans="1:10" x14ac:dyDescent="0.25">
      <c r="A217" t="str">
        <f>"50163"</f>
        <v>50163</v>
      </c>
      <c r="B217" t="s">
        <v>392</v>
      </c>
      <c r="C217" t="s">
        <v>213</v>
      </c>
      <c r="D217" t="s">
        <v>24</v>
      </c>
      <c r="E217">
        <v>92506</v>
      </c>
      <c r="F217" t="s">
        <v>363</v>
      </c>
      <c r="G217">
        <v>75023</v>
      </c>
      <c r="H217" s="2">
        <v>600</v>
      </c>
      <c r="I217" s="1">
        <v>45308</v>
      </c>
      <c r="J217" t="s">
        <v>15</v>
      </c>
    </row>
    <row r="218" spans="1:10" x14ac:dyDescent="0.25">
      <c r="A218" t="str">
        <f>"48210"</f>
        <v>48210</v>
      </c>
      <c r="B218" t="s">
        <v>330</v>
      </c>
      <c r="F218" t="s">
        <v>363</v>
      </c>
      <c r="G218">
        <v>75024</v>
      </c>
      <c r="H218" s="2">
        <v>130.03</v>
      </c>
      <c r="I218" s="1">
        <v>45308</v>
      </c>
      <c r="J218" t="s">
        <v>15</v>
      </c>
    </row>
    <row r="219" spans="1:10" x14ac:dyDescent="0.25">
      <c r="A219" t="str">
        <f>"45072"</f>
        <v>45072</v>
      </c>
      <c r="B219" t="s">
        <v>179</v>
      </c>
      <c r="C219" t="s">
        <v>76</v>
      </c>
      <c r="D219" t="s">
        <v>12</v>
      </c>
      <c r="E219" t="s">
        <v>180</v>
      </c>
      <c r="F219" t="s">
        <v>363</v>
      </c>
      <c r="G219">
        <v>75025</v>
      </c>
      <c r="H219" s="2">
        <v>610</v>
      </c>
      <c r="I219" s="1">
        <v>45308</v>
      </c>
      <c r="J219" t="s">
        <v>15</v>
      </c>
    </row>
    <row r="220" spans="1:10" x14ac:dyDescent="0.25">
      <c r="A220" t="str">
        <f>"48811"</f>
        <v>48811</v>
      </c>
      <c r="B220" t="s">
        <v>68</v>
      </c>
      <c r="C220" t="s">
        <v>53</v>
      </c>
      <c r="D220" t="s">
        <v>12</v>
      </c>
      <c r="E220" t="s">
        <v>69</v>
      </c>
      <c r="F220" t="s">
        <v>363</v>
      </c>
      <c r="G220">
        <v>75026</v>
      </c>
      <c r="H220" s="2">
        <v>186</v>
      </c>
      <c r="I220" s="1">
        <v>45308</v>
      </c>
      <c r="J220" t="s">
        <v>15</v>
      </c>
    </row>
    <row r="221" spans="1:10" x14ac:dyDescent="0.25">
      <c r="A221" t="str">
        <f>"15040"</f>
        <v>15040</v>
      </c>
      <c r="B221" t="s">
        <v>515</v>
      </c>
      <c r="C221" t="s">
        <v>331</v>
      </c>
      <c r="D221" t="s">
        <v>12</v>
      </c>
      <c r="E221" t="s">
        <v>516</v>
      </c>
      <c r="F221" t="s">
        <v>363</v>
      </c>
      <c r="G221">
        <v>75027</v>
      </c>
      <c r="H221" s="2">
        <v>118.8</v>
      </c>
      <c r="I221" s="1">
        <v>45308</v>
      </c>
      <c r="J221" t="s">
        <v>15</v>
      </c>
    </row>
    <row r="222" spans="1:10" x14ac:dyDescent="0.25">
      <c r="A222" t="str">
        <f>"47014"</f>
        <v>47014</v>
      </c>
      <c r="B222" t="s">
        <v>219</v>
      </c>
      <c r="C222" t="s">
        <v>53</v>
      </c>
      <c r="D222" t="s">
        <v>12</v>
      </c>
      <c r="E222" t="s">
        <v>220</v>
      </c>
      <c r="F222" t="s">
        <v>363</v>
      </c>
      <c r="G222">
        <v>75028</v>
      </c>
      <c r="H222" s="2">
        <v>977.78</v>
      </c>
      <c r="I222" s="1">
        <v>45308</v>
      </c>
      <c r="J222" t="s">
        <v>15</v>
      </c>
    </row>
    <row r="223" spans="1:10" x14ac:dyDescent="0.25">
      <c r="A223" t="str">
        <f>"1"</f>
        <v>1</v>
      </c>
      <c r="B223" t="s">
        <v>517</v>
      </c>
      <c r="C223" t="s">
        <v>11</v>
      </c>
      <c r="D223" t="s">
        <v>12</v>
      </c>
      <c r="E223">
        <v>77833</v>
      </c>
      <c r="F223" t="s">
        <v>363</v>
      </c>
      <c r="G223">
        <v>75029</v>
      </c>
      <c r="H223" s="2">
        <v>100</v>
      </c>
      <c r="I223" s="1">
        <v>45308</v>
      </c>
      <c r="J223" t="s">
        <v>14</v>
      </c>
    </row>
    <row r="224" spans="1:10" x14ac:dyDescent="0.25">
      <c r="A224" t="str">
        <f>"48022"</f>
        <v>48022</v>
      </c>
      <c r="B224" t="s">
        <v>74</v>
      </c>
      <c r="C224" t="s">
        <v>11</v>
      </c>
      <c r="D224" t="s">
        <v>12</v>
      </c>
      <c r="E224" t="s">
        <v>75</v>
      </c>
      <c r="F224" t="s">
        <v>363</v>
      </c>
      <c r="G224">
        <v>75030</v>
      </c>
      <c r="H224" s="2">
        <v>110</v>
      </c>
      <c r="I224" s="1">
        <v>45308</v>
      </c>
      <c r="J224" t="s">
        <v>15</v>
      </c>
    </row>
    <row r="225" spans="1:10" x14ac:dyDescent="0.25">
      <c r="A225" t="str">
        <f>"16085"</f>
        <v>16085</v>
      </c>
      <c r="B225" t="s">
        <v>518</v>
      </c>
      <c r="F225" t="s">
        <v>363</v>
      </c>
      <c r="G225">
        <v>75031</v>
      </c>
      <c r="H225" s="2">
        <v>350</v>
      </c>
      <c r="I225" s="1">
        <v>45308</v>
      </c>
      <c r="J225" t="s">
        <v>15</v>
      </c>
    </row>
    <row r="226" spans="1:10" x14ac:dyDescent="0.25">
      <c r="A226" t="str">
        <f>"15890"</f>
        <v>15890</v>
      </c>
      <c r="B226" t="s">
        <v>349</v>
      </c>
      <c r="C226" t="s">
        <v>315</v>
      </c>
      <c r="D226" t="s">
        <v>12</v>
      </c>
      <c r="E226">
        <v>78660</v>
      </c>
      <c r="F226" t="s">
        <v>363</v>
      </c>
      <c r="G226">
        <v>75032</v>
      </c>
      <c r="H226" s="2">
        <v>446.99</v>
      </c>
      <c r="I226" s="1">
        <v>45308</v>
      </c>
      <c r="J226" t="s">
        <v>15</v>
      </c>
    </row>
    <row r="227" spans="1:10" x14ac:dyDescent="0.25">
      <c r="A227" t="str">
        <f>"49580"</f>
        <v>49580</v>
      </c>
      <c r="B227" t="s">
        <v>114</v>
      </c>
      <c r="F227" t="s">
        <v>363</v>
      </c>
      <c r="G227">
        <v>75033</v>
      </c>
      <c r="H227" s="2">
        <v>77.73</v>
      </c>
      <c r="I227" s="1">
        <v>45308</v>
      </c>
      <c r="J227" t="s">
        <v>15</v>
      </c>
    </row>
    <row r="228" spans="1:10" x14ac:dyDescent="0.25">
      <c r="A228" t="str">
        <f>"45750"</f>
        <v>45750</v>
      </c>
      <c r="B228" t="s">
        <v>519</v>
      </c>
      <c r="C228" t="s">
        <v>90</v>
      </c>
      <c r="D228" t="s">
        <v>12</v>
      </c>
      <c r="E228">
        <v>77007</v>
      </c>
      <c r="F228" t="s">
        <v>363</v>
      </c>
      <c r="G228">
        <v>75034</v>
      </c>
      <c r="H228" s="2">
        <v>7626</v>
      </c>
      <c r="I228" s="1">
        <v>45308</v>
      </c>
      <c r="J228" t="s">
        <v>15</v>
      </c>
    </row>
    <row r="229" spans="1:10" x14ac:dyDescent="0.25">
      <c r="A229" t="str">
        <f>"49226"</f>
        <v>49226</v>
      </c>
      <c r="B229" t="s">
        <v>384</v>
      </c>
      <c r="F229" t="s">
        <v>363</v>
      </c>
      <c r="G229">
        <v>75035</v>
      </c>
      <c r="H229" s="2">
        <v>417.85</v>
      </c>
      <c r="I229" s="1">
        <v>45308</v>
      </c>
      <c r="J229" t="s">
        <v>15</v>
      </c>
    </row>
    <row r="230" spans="1:10" x14ac:dyDescent="0.25">
      <c r="A230" t="str">
        <f>"50383"</f>
        <v>50383</v>
      </c>
      <c r="B230" t="s">
        <v>320</v>
      </c>
      <c r="F230" t="s">
        <v>363</v>
      </c>
      <c r="G230">
        <v>75036</v>
      </c>
      <c r="H230" s="2">
        <v>548.54999999999995</v>
      </c>
      <c r="I230" s="1">
        <v>45308</v>
      </c>
      <c r="J230" t="s">
        <v>15</v>
      </c>
    </row>
    <row r="231" spans="1:10" x14ac:dyDescent="0.25">
      <c r="A231" t="str">
        <f>"1"</f>
        <v>1</v>
      </c>
      <c r="B231" t="s">
        <v>520</v>
      </c>
      <c r="C231" t="s">
        <v>11</v>
      </c>
      <c r="D231" t="s">
        <v>12</v>
      </c>
      <c r="E231">
        <v>77834</v>
      </c>
      <c r="F231" t="s">
        <v>363</v>
      </c>
      <c r="G231">
        <v>75037</v>
      </c>
      <c r="H231" s="2">
        <v>460</v>
      </c>
      <c r="I231" s="1">
        <v>45308</v>
      </c>
      <c r="J231" t="s">
        <v>15</v>
      </c>
    </row>
    <row r="232" spans="1:10" x14ac:dyDescent="0.25">
      <c r="A232" t="str">
        <f>"50402"</f>
        <v>50402</v>
      </c>
      <c r="B232" t="s">
        <v>521</v>
      </c>
      <c r="F232" t="s">
        <v>363</v>
      </c>
      <c r="G232">
        <v>75038</v>
      </c>
      <c r="H232" s="2">
        <v>1159.43</v>
      </c>
      <c r="I232" s="1">
        <v>45308</v>
      </c>
      <c r="J232" t="s">
        <v>15</v>
      </c>
    </row>
    <row r="233" spans="1:10" x14ac:dyDescent="0.25">
      <c r="A233" t="str">
        <f>"20102"</f>
        <v>20102</v>
      </c>
      <c r="B233" t="s">
        <v>522</v>
      </c>
      <c r="C233" t="s">
        <v>11</v>
      </c>
      <c r="D233" t="s">
        <v>12</v>
      </c>
      <c r="E233" t="s">
        <v>48</v>
      </c>
      <c r="F233" t="s">
        <v>363</v>
      </c>
      <c r="G233">
        <v>75039</v>
      </c>
      <c r="H233" s="2">
        <v>60</v>
      </c>
      <c r="I233" s="1">
        <v>45308</v>
      </c>
      <c r="J233" t="s">
        <v>15</v>
      </c>
    </row>
    <row r="234" spans="1:10" x14ac:dyDescent="0.25">
      <c r="A234" t="str">
        <f>"49837"</f>
        <v>49837</v>
      </c>
      <c r="B234" t="s">
        <v>321</v>
      </c>
      <c r="F234" t="s">
        <v>363</v>
      </c>
      <c r="G234">
        <v>75040</v>
      </c>
      <c r="H234" s="2">
        <v>260</v>
      </c>
      <c r="I234" s="1">
        <v>45308</v>
      </c>
      <c r="J234" t="s">
        <v>15</v>
      </c>
    </row>
    <row r="235" spans="1:10" x14ac:dyDescent="0.25">
      <c r="A235" t="str">
        <f>"1"</f>
        <v>1</v>
      </c>
      <c r="B235" t="s">
        <v>523</v>
      </c>
      <c r="C235" t="s">
        <v>11</v>
      </c>
      <c r="D235" t="s">
        <v>12</v>
      </c>
      <c r="E235">
        <v>77833</v>
      </c>
      <c r="F235" t="s">
        <v>363</v>
      </c>
      <c r="G235">
        <v>75041</v>
      </c>
      <c r="H235" s="2">
        <v>100</v>
      </c>
      <c r="I235" s="1">
        <v>45308</v>
      </c>
      <c r="J235" t="s">
        <v>15</v>
      </c>
    </row>
    <row r="236" spans="1:10" x14ac:dyDescent="0.25">
      <c r="A236" t="str">
        <f>"47247"</f>
        <v>47247</v>
      </c>
      <c r="B236" t="s">
        <v>524</v>
      </c>
      <c r="C236" t="s">
        <v>53</v>
      </c>
      <c r="D236" t="s">
        <v>12</v>
      </c>
      <c r="E236" t="s">
        <v>525</v>
      </c>
      <c r="F236" t="s">
        <v>363</v>
      </c>
      <c r="G236">
        <v>75042</v>
      </c>
      <c r="H236" s="2">
        <v>814.87</v>
      </c>
      <c r="I236" s="1">
        <v>45308</v>
      </c>
      <c r="J236" t="s">
        <v>15</v>
      </c>
    </row>
    <row r="237" spans="1:10" x14ac:dyDescent="0.25">
      <c r="A237" t="str">
        <f>"20200"</f>
        <v>20200</v>
      </c>
      <c r="B237" t="s">
        <v>270</v>
      </c>
      <c r="C237" t="s">
        <v>11</v>
      </c>
      <c r="D237" t="s">
        <v>12</v>
      </c>
      <c r="E237" t="s">
        <v>271</v>
      </c>
      <c r="F237" t="s">
        <v>363</v>
      </c>
      <c r="G237">
        <v>75043</v>
      </c>
      <c r="H237" s="2">
        <v>271.42</v>
      </c>
      <c r="I237" s="1">
        <v>45308</v>
      </c>
      <c r="J237" t="s">
        <v>15</v>
      </c>
    </row>
    <row r="238" spans="1:10" x14ac:dyDescent="0.25">
      <c r="A238" t="str">
        <f>"20290"</f>
        <v>20290</v>
      </c>
      <c r="B238" t="s">
        <v>77</v>
      </c>
      <c r="C238" t="s">
        <v>11</v>
      </c>
      <c r="D238" t="s">
        <v>12</v>
      </c>
      <c r="E238" t="s">
        <v>78</v>
      </c>
      <c r="F238" t="s">
        <v>363</v>
      </c>
      <c r="G238">
        <v>75044</v>
      </c>
      <c r="H238" s="2">
        <v>2421</v>
      </c>
      <c r="I238" s="1">
        <v>45308</v>
      </c>
      <c r="J238" t="s">
        <v>15</v>
      </c>
    </row>
    <row r="239" spans="1:10" x14ac:dyDescent="0.25">
      <c r="A239" t="str">
        <f>"20781"</f>
        <v>20781</v>
      </c>
      <c r="B239" t="s">
        <v>187</v>
      </c>
      <c r="C239" t="s">
        <v>11</v>
      </c>
      <c r="D239" t="s">
        <v>12</v>
      </c>
      <c r="E239" t="s">
        <v>37</v>
      </c>
      <c r="F239" t="s">
        <v>363</v>
      </c>
      <c r="G239">
        <v>75045</v>
      </c>
      <c r="H239" s="2">
        <v>2787.98</v>
      </c>
      <c r="I239" s="1">
        <v>45308</v>
      </c>
      <c r="J239" t="s">
        <v>15</v>
      </c>
    </row>
    <row r="240" spans="1:10" x14ac:dyDescent="0.25">
      <c r="A240" t="str">
        <f>"50283"</f>
        <v>50283</v>
      </c>
      <c r="B240" t="s">
        <v>120</v>
      </c>
      <c r="C240" t="s">
        <v>121</v>
      </c>
      <c r="D240" t="s">
        <v>64</v>
      </c>
      <c r="E240" t="s">
        <v>122</v>
      </c>
      <c r="F240" t="s">
        <v>363</v>
      </c>
      <c r="G240">
        <v>75046</v>
      </c>
      <c r="H240" s="2">
        <v>875</v>
      </c>
      <c r="I240" s="1">
        <v>45308</v>
      </c>
      <c r="J240" t="s">
        <v>15</v>
      </c>
    </row>
    <row r="241" spans="1:10" x14ac:dyDescent="0.25">
      <c r="A241" t="str">
        <f>"49965"</f>
        <v>49965</v>
      </c>
      <c r="B241" t="s">
        <v>79</v>
      </c>
      <c r="C241" t="s">
        <v>53</v>
      </c>
      <c r="D241" t="s">
        <v>12</v>
      </c>
      <c r="E241" t="s">
        <v>80</v>
      </c>
      <c r="F241" t="s">
        <v>363</v>
      </c>
      <c r="G241">
        <v>75047</v>
      </c>
      <c r="H241" s="2">
        <v>76.95</v>
      </c>
      <c r="I241" s="1">
        <v>45308</v>
      </c>
      <c r="J241" t="s">
        <v>15</v>
      </c>
    </row>
    <row r="242" spans="1:10" x14ac:dyDescent="0.25">
      <c r="A242" t="str">
        <f>"49227"</f>
        <v>49227</v>
      </c>
      <c r="B242" t="s">
        <v>83</v>
      </c>
      <c r="C242" t="s">
        <v>84</v>
      </c>
      <c r="D242" t="s">
        <v>85</v>
      </c>
      <c r="E242">
        <v>80209</v>
      </c>
      <c r="F242" t="s">
        <v>363</v>
      </c>
      <c r="G242">
        <v>75048</v>
      </c>
      <c r="H242" s="2">
        <v>9795.4699999999993</v>
      </c>
      <c r="I242" s="1">
        <v>45308</v>
      </c>
      <c r="J242" t="s">
        <v>15</v>
      </c>
    </row>
    <row r="243" spans="1:10" x14ac:dyDescent="0.25">
      <c r="A243" t="str">
        <f>"22280"</f>
        <v>22280</v>
      </c>
      <c r="B243" t="s">
        <v>86</v>
      </c>
      <c r="C243" t="s">
        <v>17</v>
      </c>
      <c r="D243" t="s">
        <v>12</v>
      </c>
      <c r="E243">
        <v>77840</v>
      </c>
      <c r="F243" t="s">
        <v>363</v>
      </c>
      <c r="G243">
        <v>75049</v>
      </c>
      <c r="H243" s="2">
        <v>3455.35</v>
      </c>
      <c r="I243" s="1">
        <v>45308</v>
      </c>
      <c r="J243" t="s">
        <v>15</v>
      </c>
    </row>
    <row r="244" spans="1:10" x14ac:dyDescent="0.25">
      <c r="A244" t="str">
        <f>"46458"</f>
        <v>46458</v>
      </c>
      <c r="B244" t="s">
        <v>317</v>
      </c>
      <c r="C244" t="s">
        <v>63</v>
      </c>
      <c r="D244" t="s">
        <v>64</v>
      </c>
      <c r="E244">
        <v>60693</v>
      </c>
      <c r="F244" t="s">
        <v>363</v>
      </c>
      <c r="G244">
        <v>75050</v>
      </c>
      <c r="H244" s="2">
        <v>538.65</v>
      </c>
      <c r="I244" s="1">
        <v>45308</v>
      </c>
      <c r="J244" t="s">
        <v>15</v>
      </c>
    </row>
    <row r="245" spans="1:10" x14ac:dyDescent="0.25">
      <c r="A245" t="str">
        <f>"50388"</f>
        <v>50388</v>
      </c>
      <c r="B245" t="s">
        <v>445</v>
      </c>
      <c r="C245" t="s">
        <v>11</v>
      </c>
      <c r="D245" t="s">
        <v>12</v>
      </c>
      <c r="E245">
        <v>77833</v>
      </c>
      <c r="F245" t="s">
        <v>363</v>
      </c>
      <c r="G245">
        <v>75051</v>
      </c>
      <c r="H245" s="2">
        <v>2500</v>
      </c>
      <c r="I245" s="1">
        <v>45308</v>
      </c>
      <c r="J245" t="s">
        <v>15</v>
      </c>
    </row>
    <row r="246" spans="1:10" x14ac:dyDescent="0.25">
      <c r="A246" t="str">
        <f>"45755"</f>
        <v>45755</v>
      </c>
      <c r="B246" t="s">
        <v>526</v>
      </c>
      <c r="C246" t="s">
        <v>181</v>
      </c>
      <c r="D246" t="s">
        <v>12</v>
      </c>
      <c r="E246">
        <v>77418</v>
      </c>
      <c r="F246" t="s">
        <v>363</v>
      </c>
      <c r="G246">
        <v>75052</v>
      </c>
      <c r="H246" s="2">
        <v>285</v>
      </c>
      <c r="I246" s="1">
        <v>45308</v>
      </c>
      <c r="J246" t="s">
        <v>15</v>
      </c>
    </row>
    <row r="247" spans="1:10" x14ac:dyDescent="0.25">
      <c r="A247" t="str">
        <f>"26880"</f>
        <v>26880</v>
      </c>
      <c r="B247" t="s">
        <v>527</v>
      </c>
      <c r="C247" t="s">
        <v>211</v>
      </c>
      <c r="D247" t="s">
        <v>12</v>
      </c>
      <c r="E247" t="s">
        <v>528</v>
      </c>
      <c r="F247" t="s">
        <v>363</v>
      </c>
      <c r="G247">
        <v>75053</v>
      </c>
      <c r="H247" s="2">
        <v>59.48</v>
      </c>
      <c r="I247" s="1">
        <v>45308</v>
      </c>
      <c r="J247" t="s">
        <v>15</v>
      </c>
    </row>
    <row r="248" spans="1:10" x14ac:dyDescent="0.25">
      <c r="A248" t="str">
        <f>"48219"</f>
        <v>48219</v>
      </c>
      <c r="B248" t="s">
        <v>529</v>
      </c>
      <c r="C248" t="s">
        <v>196</v>
      </c>
      <c r="D248" t="s">
        <v>197</v>
      </c>
      <c r="E248" t="s">
        <v>530</v>
      </c>
      <c r="F248" t="s">
        <v>363</v>
      </c>
      <c r="G248">
        <v>75054</v>
      </c>
      <c r="H248" s="2">
        <v>3000</v>
      </c>
      <c r="I248" s="1">
        <v>45308</v>
      </c>
      <c r="J248" t="s">
        <v>15</v>
      </c>
    </row>
    <row r="249" spans="1:10" x14ac:dyDescent="0.25">
      <c r="A249" t="str">
        <f>"50216"</f>
        <v>50216</v>
      </c>
      <c r="B249" t="s">
        <v>378</v>
      </c>
      <c r="C249" t="s">
        <v>113</v>
      </c>
      <c r="D249" t="s">
        <v>12</v>
      </c>
      <c r="E249">
        <v>77835</v>
      </c>
      <c r="F249" t="s">
        <v>363</v>
      </c>
      <c r="G249">
        <v>75055</v>
      </c>
      <c r="H249" s="2">
        <v>411.25</v>
      </c>
      <c r="I249" s="1">
        <v>45308</v>
      </c>
      <c r="J249" t="s">
        <v>15</v>
      </c>
    </row>
    <row r="250" spans="1:10" x14ac:dyDescent="0.25">
      <c r="A250" t="str">
        <f>"28780"</f>
        <v>28780</v>
      </c>
      <c r="B250" t="s">
        <v>375</v>
      </c>
      <c r="F250" t="s">
        <v>363</v>
      </c>
      <c r="G250">
        <v>75056</v>
      </c>
      <c r="H250" s="2">
        <v>95.07</v>
      </c>
      <c r="I250" s="1">
        <v>45308</v>
      </c>
      <c r="J250" t="s">
        <v>15</v>
      </c>
    </row>
    <row r="251" spans="1:10" x14ac:dyDescent="0.25">
      <c r="A251" t="str">
        <f>"49257"</f>
        <v>49257</v>
      </c>
      <c r="B251" t="s">
        <v>531</v>
      </c>
      <c r="C251" t="s">
        <v>63</v>
      </c>
      <c r="D251" t="s">
        <v>64</v>
      </c>
      <c r="E251" t="s">
        <v>532</v>
      </c>
      <c r="F251" t="s">
        <v>363</v>
      </c>
      <c r="G251">
        <v>75057</v>
      </c>
      <c r="H251" s="2">
        <v>25384.799999999999</v>
      </c>
      <c r="I251" s="1">
        <v>45308</v>
      </c>
      <c r="J251" t="s">
        <v>15</v>
      </c>
    </row>
    <row r="252" spans="1:10" x14ac:dyDescent="0.25">
      <c r="A252" t="str">
        <f>"47443"</f>
        <v>47443</v>
      </c>
      <c r="B252" t="s">
        <v>400</v>
      </c>
      <c r="C252" t="s">
        <v>113</v>
      </c>
      <c r="D252" t="s">
        <v>12</v>
      </c>
      <c r="E252">
        <v>77835</v>
      </c>
      <c r="F252" t="s">
        <v>363</v>
      </c>
      <c r="G252">
        <v>75058</v>
      </c>
      <c r="H252" s="2">
        <v>325</v>
      </c>
      <c r="I252" s="1">
        <v>45308</v>
      </c>
      <c r="J252" t="s">
        <v>15</v>
      </c>
    </row>
    <row r="253" spans="1:10" x14ac:dyDescent="0.25">
      <c r="A253" t="str">
        <f>"30120"</f>
        <v>30120</v>
      </c>
      <c r="B253" t="s">
        <v>20</v>
      </c>
      <c r="C253" t="s">
        <v>21</v>
      </c>
      <c r="D253" t="s">
        <v>22</v>
      </c>
      <c r="E253" t="s">
        <v>23</v>
      </c>
      <c r="F253" t="s">
        <v>363</v>
      </c>
      <c r="G253">
        <v>75059</v>
      </c>
      <c r="H253" s="2">
        <v>360.82</v>
      </c>
      <c r="I253" s="1">
        <v>45308</v>
      </c>
      <c r="J253" t="s">
        <v>15</v>
      </c>
    </row>
    <row r="254" spans="1:10" x14ac:dyDescent="0.25">
      <c r="A254" t="str">
        <f>"49054"</f>
        <v>49054</v>
      </c>
      <c r="B254" t="s">
        <v>533</v>
      </c>
      <c r="C254" t="s">
        <v>90</v>
      </c>
      <c r="D254" t="s">
        <v>12</v>
      </c>
      <c r="E254">
        <v>77029</v>
      </c>
      <c r="F254" t="s">
        <v>363</v>
      </c>
      <c r="G254">
        <v>75060</v>
      </c>
      <c r="H254" s="2">
        <v>1637</v>
      </c>
      <c r="I254" s="1">
        <v>45308</v>
      </c>
      <c r="J254" t="s">
        <v>15</v>
      </c>
    </row>
    <row r="255" spans="1:10" x14ac:dyDescent="0.25">
      <c r="A255" t="str">
        <f>"47515"</f>
        <v>47515</v>
      </c>
      <c r="B255" t="s">
        <v>283</v>
      </c>
      <c r="C255" t="s">
        <v>63</v>
      </c>
      <c r="D255" t="s">
        <v>64</v>
      </c>
      <c r="E255" t="s">
        <v>284</v>
      </c>
      <c r="F255" t="s">
        <v>363</v>
      </c>
      <c r="G255">
        <v>75061</v>
      </c>
      <c r="H255" s="2">
        <v>473.23</v>
      </c>
      <c r="I255" s="1">
        <v>45308</v>
      </c>
      <c r="J255" t="s">
        <v>15</v>
      </c>
    </row>
    <row r="256" spans="1:10" x14ac:dyDescent="0.25">
      <c r="A256" t="str">
        <f>"47323"</f>
        <v>47323</v>
      </c>
      <c r="B256" t="s">
        <v>130</v>
      </c>
      <c r="C256" t="s">
        <v>131</v>
      </c>
      <c r="D256" t="s">
        <v>12</v>
      </c>
      <c r="E256">
        <v>78006</v>
      </c>
      <c r="F256" t="s">
        <v>363</v>
      </c>
      <c r="G256">
        <v>75062</v>
      </c>
      <c r="H256" s="2">
        <v>1000</v>
      </c>
      <c r="I256" s="1">
        <v>45308</v>
      </c>
      <c r="J256" t="s">
        <v>15</v>
      </c>
    </row>
    <row r="257" spans="1:10" x14ac:dyDescent="0.25">
      <c r="A257" t="str">
        <f>"1"</f>
        <v>1</v>
      </c>
      <c r="B257" t="s">
        <v>534</v>
      </c>
      <c r="C257" t="s">
        <v>11</v>
      </c>
      <c r="D257" t="s">
        <v>12</v>
      </c>
      <c r="E257">
        <v>77833</v>
      </c>
      <c r="F257" t="s">
        <v>363</v>
      </c>
      <c r="G257">
        <v>75063</v>
      </c>
      <c r="H257" s="2">
        <v>100</v>
      </c>
      <c r="I257" s="1">
        <v>45308</v>
      </c>
      <c r="J257" t="s">
        <v>15</v>
      </c>
    </row>
    <row r="258" spans="1:10" x14ac:dyDescent="0.25">
      <c r="A258" t="str">
        <f>"33245"</f>
        <v>33245</v>
      </c>
      <c r="B258" t="s">
        <v>337</v>
      </c>
      <c r="C258" t="s">
        <v>11</v>
      </c>
      <c r="D258" t="s">
        <v>12</v>
      </c>
      <c r="E258" t="s">
        <v>37</v>
      </c>
      <c r="F258" t="s">
        <v>363</v>
      </c>
      <c r="G258">
        <v>75064</v>
      </c>
      <c r="H258" s="2">
        <v>571.64</v>
      </c>
      <c r="I258" s="1">
        <v>45308</v>
      </c>
      <c r="J258" t="s">
        <v>15</v>
      </c>
    </row>
    <row r="259" spans="1:10" x14ac:dyDescent="0.25">
      <c r="A259" t="str">
        <f>"47929"</f>
        <v>47929</v>
      </c>
      <c r="B259" t="s">
        <v>324</v>
      </c>
      <c r="C259" t="s">
        <v>53</v>
      </c>
      <c r="D259" t="s">
        <v>12</v>
      </c>
      <c r="E259" t="s">
        <v>325</v>
      </c>
      <c r="F259" t="s">
        <v>363</v>
      </c>
      <c r="G259">
        <v>75065</v>
      </c>
      <c r="H259" s="2">
        <v>31.62</v>
      </c>
      <c r="I259" s="1">
        <v>45308</v>
      </c>
      <c r="J259" t="s">
        <v>15</v>
      </c>
    </row>
    <row r="260" spans="1:10" x14ac:dyDescent="0.25">
      <c r="A260" t="str">
        <f>"49711"</f>
        <v>49711</v>
      </c>
      <c r="B260" t="s">
        <v>419</v>
      </c>
      <c r="C260" t="s">
        <v>285</v>
      </c>
      <c r="D260" t="s">
        <v>286</v>
      </c>
      <c r="E260" t="s">
        <v>420</v>
      </c>
      <c r="F260" t="s">
        <v>363</v>
      </c>
      <c r="G260">
        <v>75066</v>
      </c>
      <c r="H260" s="2">
        <v>38.42</v>
      </c>
      <c r="I260" s="1">
        <v>45308</v>
      </c>
      <c r="J260" t="s">
        <v>15</v>
      </c>
    </row>
    <row r="261" spans="1:10" x14ac:dyDescent="0.25">
      <c r="A261" t="str">
        <f>"46165"</f>
        <v>46165</v>
      </c>
      <c r="B261" t="s">
        <v>376</v>
      </c>
      <c r="C261" t="s">
        <v>53</v>
      </c>
      <c r="D261" t="s">
        <v>12</v>
      </c>
      <c r="E261" t="s">
        <v>377</v>
      </c>
      <c r="F261" t="s">
        <v>363</v>
      </c>
      <c r="G261">
        <v>75067</v>
      </c>
      <c r="H261" s="2">
        <v>115.41</v>
      </c>
      <c r="I261" s="1">
        <v>45308</v>
      </c>
      <c r="J261" t="s">
        <v>15</v>
      </c>
    </row>
    <row r="262" spans="1:10" x14ac:dyDescent="0.25">
      <c r="A262" t="str">
        <f>"49942"</f>
        <v>49942</v>
      </c>
      <c r="B262" t="s">
        <v>430</v>
      </c>
      <c r="C262" t="s">
        <v>431</v>
      </c>
      <c r="D262" t="s">
        <v>46</v>
      </c>
      <c r="E262">
        <v>70726</v>
      </c>
      <c r="F262" t="s">
        <v>363</v>
      </c>
      <c r="G262">
        <v>75068</v>
      </c>
      <c r="H262" s="2">
        <v>14850</v>
      </c>
      <c r="I262" s="1">
        <v>45308</v>
      </c>
      <c r="J262" t="s">
        <v>15</v>
      </c>
    </row>
    <row r="263" spans="1:10" x14ac:dyDescent="0.25">
      <c r="A263" t="str">
        <f>"35068"</f>
        <v>35068</v>
      </c>
      <c r="B263" t="s">
        <v>408</v>
      </c>
      <c r="C263" t="s">
        <v>53</v>
      </c>
      <c r="D263" t="s">
        <v>12</v>
      </c>
      <c r="E263" t="s">
        <v>226</v>
      </c>
      <c r="F263" t="s">
        <v>363</v>
      </c>
      <c r="G263">
        <v>75069</v>
      </c>
      <c r="H263" s="2">
        <v>5754.32</v>
      </c>
      <c r="I263" s="1">
        <v>45308</v>
      </c>
      <c r="J263" t="s">
        <v>15</v>
      </c>
    </row>
    <row r="264" spans="1:10" x14ac:dyDescent="0.25">
      <c r="A264" t="str">
        <f>"36260"</f>
        <v>36260</v>
      </c>
      <c r="B264" t="s">
        <v>229</v>
      </c>
      <c r="C264" t="s">
        <v>76</v>
      </c>
      <c r="D264" t="s">
        <v>12</v>
      </c>
      <c r="E264">
        <v>77803</v>
      </c>
      <c r="F264" t="s">
        <v>363</v>
      </c>
      <c r="G264">
        <v>75070</v>
      </c>
      <c r="H264" s="2">
        <v>111.19</v>
      </c>
      <c r="I264" s="1">
        <v>45308</v>
      </c>
      <c r="J264" t="s">
        <v>15</v>
      </c>
    </row>
    <row r="265" spans="1:10" x14ac:dyDescent="0.25">
      <c r="A265" t="str">
        <f>"49481"</f>
        <v>49481</v>
      </c>
      <c r="B265" t="s">
        <v>535</v>
      </c>
      <c r="C265" t="s">
        <v>53</v>
      </c>
      <c r="D265" t="s">
        <v>12</v>
      </c>
      <c r="E265" t="s">
        <v>536</v>
      </c>
      <c r="F265" t="s">
        <v>363</v>
      </c>
      <c r="G265">
        <v>75071</v>
      </c>
      <c r="H265" s="2">
        <v>7213</v>
      </c>
      <c r="I265" s="1">
        <v>45308</v>
      </c>
      <c r="J265" t="s">
        <v>15</v>
      </c>
    </row>
    <row r="266" spans="1:10" x14ac:dyDescent="0.25">
      <c r="A266" t="str">
        <f>"47386"</f>
        <v>47386</v>
      </c>
      <c r="B266" t="s">
        <v>28</v>
      </c>
      <c r="C266" t="s">
        <v>29</v>
      </c>
      <c r="D266" t="s">
        <v>12</v>
      </c>
      <c r="E266">
        <v>77459</v>
      </c>
      <c r="F266" t="s">
        <v>363</v>
      </c>
      <c r="G266">
        <v>75072</v>
      </c>
      <c r="H266" s="2">
        <v>38.659999999999997</v>
      </c>
      <c r="I266" s="1">
        <v>45308</v>
      </c>
      <c r="J266" t="s">
        <v>15</v>
      </c>
    </row>
    <row r="267" spans="1:10" x14ac:dyDescent="0.25">
      <c r="A267" t="str">
        <f>"46565"</f>
        <v>46565</v>
      </c>
      <c r="B267" t="s">
        <v>441</v>
      </c>
      <c r="C267" t="s">
        <v>442</v>
      </c>
      <c r="D267" t="s">
        <v>22</v>
      </c>
      <c r="E267" t="s">
        <v>443</v>
      </c>
      <c r="F267" t="s">
        <v>363</v>
      </c>
      <c r="G267">
        <v>75073</v>
      </c>
      <c r="H267" s="2">
        <v>825</v>
      </c>
      <c r="I267" s="1">
        <v>45308</v>
      </c>
      <c r="J267" t="s">
        <v>15</v>
      </c>
    </row>
    <row r="268" spans="1:10" x14ac:dyDescent="0.25">
      <c r="A268" t="str">
        <f>"45425"</f>
        <v>45425</v>
      </c>
      <c r="B268" t="s">
        <v>298</v>
      </c>
      <c r="C268" t="s">
        <v>11</v>
      </c>
      <c r="D268" t="s">
        <v>12</v>
      </c>
      <c r="E268" t="s">
        <v>299</v>
      </c>
      <c r="F268" t="s">
        <v>363</v>
      </c>
      <c r="G268">
        <v>75074</v>
      </c>
      <c r="H268" s="2">
        <v>175</v>
      </c>
      <c r="I268" s="1">
        <v>45308</v>
      </c>
      <c r="J268" t="s">
        <v>15</v>
      </c>
    </row>
    <row r="269" spans="1:10" x14ac:dyDescent="0.25">
      <c r="A269" t="str">
        <f>"48156"</f>
        <v>48156</v>
      </c>
      <c r="B269" t="s">
        <v>287</v>
      </c>
      <c r="C269" t="s">
        <v>288</v>
      </c>
      <c r="D269" t="s">
        <v>12</v>
      </c>
      <c r="E269">
        <v>77494</v>
      </c>
      <c r="F269" t="s">
        <v>363</v>
      </c>
      <c r="G269">
        <v>75075</v>
      </c>
      <c r="H269" s="2">
        <v>1379.21</v>
      </c>
      <c r="I269" s="1">
        <v>45308</v>
      </c>
      <c r="J269" t="s">
        <v>15</v>
      </c>
    </row>
    <row r="270" spans="1:10" x14ac:dyDescent="0.25">
      <c r="A270" t="str">
        <f>"50369"</f>
        <v>50369</v>
      </c>
      <c r="B270" t="s">
        <v>132</v>
      </c>
      <c r="C270" t="s">
        <v>133</v>
      </c>
      <c r="D270" t="s">
        <v>134</v>
      </c>
      <c r="E270" t="s">
        <v>135</v>
      </c>
      <c r="F270" t="s">
        <v>363</v>
      </c>
      <c r="G270">
        <v>75076</v>
      </c>
      <c r="H270" s="2">
        <v>23760.68</v>
      </c>
      <c r="I270" s="1">
        <v>45308</v>
      </c>
      <c r="J270" t="s">
        <v>15</v>
      </c>
    </row>
    <row r="271" spans="1:10" x14ac:dyDescent="0.25">
      <c r="A271" t="str">
        <f>"48373"</f>
        <v>48373</v>
      </c>
      <c r="B271" t="s">
        <v>136</v>
      </c>
      <c r="C271" t="s">
        <v>53</v>
      </c>
      <c r="D271" t="s">
        <v>12</v>
      </c>
      <c r="E271">
        <v>75320</v>
      </c>
      <c r="F271" t="s">
        <v>363</v>
      </c>
      <c r="G271">
        <v>75077</v>
      </c>
      <c r="H271" s="2">
        <v>123</v>
      </c>
      <c r="I271" s="1">
        <v>45308</v>
      </c>
      <c r="J271" t="s">
        <v>15</v>
      </c>
    </row>
    <row r="272" spans="1:10" x14ac:dyDescent="0.25">
      <c r="A272" t="str">
        <f>"49941"</f>
        <v>49941</v>
      </c>
      <c r="B272" t="s">
        <v>537</v>
      </c>
      <c r="C272" t="s">
        <v>332</v>
      </c>
      <c r="D272" t="s">
        <v>12</v>
      </c>
      <c r="E272" t="s">
        <v>538</v>
      </c>
      <c r="F272" t="s">
        <v>363</v>
      </c>
      <c r="G272">
        <v>75078</v>
      </c>
      <c r="H272" s="2">
        <v>29850</v>
      </c>
      <c r="I272" s="1">
        <v>45308</v>
      </c>
      <c r="J272" t="s">
        <v>15</v>
      </c>
    </row>
    <row r="273" spans="1:10" x14ac:dyDescent="0.25">
      <c r="A273" t="str">
        <f>"49891"</f>
        <v>49891</v>
      </c>
      <c r="B273" t="s">
        <v>230</v>
      </c>
      <c r="C273" t="s">
        <v>53</v>
      </c>
      <c r="D273" t="s">
        <v>12</v>
      </c>
      <c r="E273" t="s">
        <v>231</v>
      </c>
      <c r="F273" t="s">
        <v>363</v>
      </c>
      <c r="G273">
        <v>75079</v>
      </c>
      <c r="H273" s="2">
        <v>1009.39</v>
      </c>
      <c r="I273" s="1">
        <v>45308</v>
      </c>
      <c r="J273" t="s">
        <v>15</v>
      </c>
    </row>
    <row r="274" spans="1:10" x14ac:dyDescent="0.25">
      <c r="A274" t="str">
        <f>"49952"</f>
        <v>49952</v>
      </c>
      <c r="B274" t="s">
        <v>497</v>
      </c>
      <c r="C274" t="s">
        <v>498</v>
      </c>
      <c r="D274" t="s">
        <v>85</v>
      </c>
      <c r="E274">
        <v>80401</v>
      </c>
      <c r="F274" t="s">
        <v>363</v>
      </c>
      <c r="G274">
        <v>75080</v>
      </c>
      <c r="H274" s="2">
        <v>1600</v>
      </c>
      <c r="I274" s="1">
        <v>45308</v>
      </c>
      <c r="J274" t="s">
        <v>15</v>
      </c>
    </row>
    <row r="275" spans="1:10" x14ac:dyDescent="0.25">
      <c r="A275" t="str">
        <f>"50002"</f>
        <v>50002</v>
      </c>
      <c r="B275" t="s">
        <v>96</v>
      </c>
      <c r="C275" t="s">
        <v>53</v>
      </c>
      <c r="D275" t="s">
        <v>12</v>
      </c>
      <c r="E275" t="s">
        <v>97</v>
      </c>
      <c r="F275" t="s">
        <v>363</v>
      </c>
      <c r="G275">
        <v>75081</v>
      </c>
      <c r="H275" s="2">
        <v>1082.0899999999999</v>
      </c>
      <c r="I275" s="1">
        <v>45308</v>
      </c>
      <c r="J275" t="s">
        <v>15</v>
      </c>
    </row>
    <row r="276" spans="1:10" x14ac:dyDescent="0.25">
      <c r="A276" t="str">
        <f>"40509"</f>
        <v>40509</v>
      </c>
      <c r="B276" t="s">
        <v>381</v>
      </c>
      <c r="C276" t="s">
        <v>63</v>
      </c>
      <c r="D276" t="s">
        <v>64</v>
      </c>
      <c r="E276" t="s">
        <v>382</v>
      </c>
      <c r="F276" t="s">
        <v>363</v>
      </c>
      <c r="G276">
        <v>75082</v>
      </c>
      <c r="H276" s="2">
        <v>7762.5</v>
      </c>
      <c r="I276" s="1">
        <v>45308</v>
      </c>
      <c r="J276" t="s">
        <v>15</v>
      </c>
    </row>
    <row r="277" spans="1:10" x14ac:dyDescent="0.25">
      <c r="A277" t="str">
        <f>"45144"</f>
        <v>45144</v>
      </c>
      <c r="B277" t="s">
        <v>256</v>
      </c>
      <c r="C277" t="s">
        <v>257</v>
      </c>
      <c r="D277" t="s">
        <v>64</v>
      </c>
      <c r="E277" t="s">
        <v>258</v>
      </c>
      <c r="F277" t="s">
        <v>363</v>
      </c>
      <c r="G277">
        <v>75083</v>
      </c>
      <c r="H277" s="2">
        <v>2099.5100000000002</v>
      </c>
      <c r="I277" s="1">
        <v>45308</v>
      </c>
      <c r="J277" t="s">
        <v>15</v>
      </c>
    </row>
    <row r="278" spans="1:10" x14ac:dyDescent="0.25">
      <c r="A278" t="str">
        <f>"41850"</f>
        <v>41850</v>
      </c>
      <c r="B278" t="s">
        <v>232</v>
      </c>
      <c r="C278" t="s">
        <v>11</v>
      </c>
      <c r="D278" t="s">
        <v>12</v>
      </c>
      <c r="E278" t="s">
        <v>37</v>
      </c>
      <c r="F278" t="s">
        <v>363</v>
      </c>
      <c r="G278">
        <v>75084</v>
      </c>
      <c r="H278" s="2">
        <v>112.5</v>
      </c>
      <c r="I278" s="1">
        <v>45308</v>
      </c>
      <c r="J278" t="s">
        <v>15</v>
      </c>
    </row>
    <row r="279" spans="1:10" x14ac:dyDescent="0.25">
      <c r="A279" t="str">
        <f>"41850"</f>
        <v>41850</v>
      </c>
      <c r="B279" t="s">
        <v>232</v>
      </c>
      <c r="C279" t="s">
        <v>11</v>
      </c>
      <c r="D279" t="s">
        <v>12</v>
      </c>
      <c r="E279" t="s">
        <v>37</v>
      </c>
      <c r="F279" t="s">
        <v>363</v>
      </c>
      <c r="G279">
        <v>75085</v>
      </c>
      <c r="H279" s="2">
        <v>500</v>
      </c>
      <c r="I279" s="1">
        <v>45308</v>
      </c>
      <c r="J279" t="s">
        <v>15</v>
      </c>
    </row>
    <row r="280" spans="1:10" x14ac:dyDescent="0.25">
      <c r="A280" t="str">
        <f>"42417"</f>
        <v>42417</v>
      </c>
      <c r="B280" t="s">
        <v>233</v>
      </c>
      <c r="C280" t="s">
        <v>11</v>
      </c>
      <c r="D280" t="s">
        <v>12</v>
      </c>
      <c r="E280" t="s">
        <v>234</v>
      </c>
      <c r="F280" t="s">
        <v>363</v>
      </c>
      <c r="G280">
        <v>75086</v>
      </c>
      <c r="H280" s="2">
        <v>102.04</v>
      </c>
      <c r="I280" s="1">
        <v>45308</v>
      </c>
      <c r="J280" t="s">
        <v>15</v>
      </c>
    </row>
    <row r="281" spans="1:10" x14ac:dyDescent="0.25">
      <c r="A281" t="str">
        <f>"49734"</f>
        <v>49734</v>
      </c>
      <c r="B281" t="s">
        <v>427</v>
      </c>
      <c r="C281" t="s">
        <v>152</v>
      </c>
      <c r="D281" t="s">
        <v>12</v>
      </c>
      <c r="E281">
        <v>77380</v>
      </c>
      <c r="F281" t="s">
        <v>363</v>
      </c>
      <c r="G281">
        <v>75087</v>
      </c>
      <c r="H281" s="2">
        <v>701.96</v>
      </c>
      <c r="I281" s="1">
        <v>45308</v>
      </c>
      <c r="J281" t="s">
        <v>14</v>
      </c>
    </row>
    <row r="282" spans="1:10" x14ac:dyDescent="0.25">
      <c r="A282" t="str">
        <f>"46222"</f>
        <v>46222</v>
      </c>
      <c r="B282" t="s">
        <v>261</v>
      </c>
      <c r="C282" t="s">
        <v>25</v>
      </c>
      <c r="D282" t="s">
        <v>12</v>
      </c>
      <c r="E282">
        <v>78752</v>
      </c>
      <c r="F282" t="s">
        <v>363</v>
      </c>
      <c r="G282">
        <v>75098</v>
      </c>
      <c r="H282" s="2">
        <v>416</v>
      </c>
      <c r="I282" s="1">
        <v>45309</v>
      </c>
      <c r="J282" t="s">
        <v>15</v>
      </c>
    </row>
    <row r="283" spans="1:10" x14ac:dyDescent="0.25">
      <c r="A283" t="str">
        <f>"49941"</f>
        <v>49941</v>
      </c>
      <c r="B283" t="s">
        <v>537</v>
      </c>
      <c r="C283" t="s">
        <v>332</v>
      </c>
      <c r="D283" t="s">
        <v>12</v>
      </c>
      <c r="E283" t="s">
        <v>538</v>
      </c>
      <c r="F283" t="s">
        <v>363</v>
      </c>
      <c r="G283">
        <v>75099</v>
      </c>
      <c r="H283" s="2">
        <v>4109</v>
      </c>
      <c r="I283" s="1">
        <v>45309</v>
      </c>
      <c r="J283" t="s">
        <v>15</v>
      </c>
    </row>
    <row r="284" spans="1:10" x14ac:dyDescent="0.25">
      <c r="A284" t="str">
        <f>"44977"</f>
        <v>44977</v>
      </c>
      <c r="B284" t="s">
        <v>206</v>
      </c>
      <c r="C284" t="s">
        <v>207</v>
      </c>
      <c r="D284" t="s">
        <v>197</v>
      </c>
      <c r="E284" t="s">
        <v>208</v>
      </c>
      <c r="F284" t="s">
        <v>363</v>
      </c>
      <c r="G284">
        <v>75100</v>
      </c>
      <c r="H284" s="2">
        <v>6324.26</v>
      </c>
      <c r="I284" s="1">
        <v>45309</v>
      </c>
      <c r="J284" t="s">
        <v>15</v>
      </c>
    </row>
    <row r="285" spans="1:10" x14ac:dyDescent="0.25">
      <c r="A285" t="str">
        <f>"46725"</f>
        <v>46725</v>
      </c>
      <c r="B285" t="s">
        <v>209</v>
      </c>
      <c r="C285" t="s">
        <v>53</v>
      </c>
      <c r="D285" t="s">
        <v>12</v>
      </c>
      <c r="E285" t="s">
        <v>210</v>
      </c>
      <c r="F285" t="s">
        <v>363</v>
      </c>
      <c r="G285">
        <v>75101</v>
      </c>
      <c r="H285" s="2">
        <v>120</v>
      </c>
      <c r="I285" s="1">
        <v>45309</v>
      </c>
      <c r="J285" t="s">
        <v>15</v>
      </c>
    </row>
    <row r="286" spans="1:10" x14ac:dyDescent="0.25">
      <c r="A286" t="str">
        <f>"01800"</f>
        <v>01800</v>
      </c>
      <c r="B286" t="s">
        <v>49</v>
      </c>
      <c r="C286" t="s">
        <v>11</v>
      </c>
      <c r="D286" t="s">
        <v>12</v>
      </c>
      <c r="E286" t="s">
        <v>50</v>
      </c>
      <c r="F286" t="s">
        <v>363</v>
      </c>
      <c r="G286">
        <v>75102</v>
      </c>
      <c r="H286" s="2">
        <v>2238.08</v>
      </c>
      <c r="I286" s="1">
        <v>45315</v>
      </c>
      <c r="J286" t="s">
        <v>15</v>
      </c>
    </row>
    <row r="287" spans="1:10" x14ac:dyDescent="0.25">
      <c r="A287" t="str">
        <f>"46309"</f>
        <v>46309</v>
      </c>
      <c r="B287" t="s">
        <v>364</v>
      </c>
      <c r="C287" t="s">
        <v>285</v>
      </c>
      <c r="D287" t="s">
        <v>286</v>
      </c>
      <c r="E287">
        <v>35246</v>
      </c>
      <c r="F287" t="s">
        <v>363</v>
      </c>
      <c r="G287">
        <v>75103</v>
      </c>
      <c r="H287" s="2">
        <v>4098.07</v>
      </c>
      <c r="I287" s="1">
        <v>45315</v>
      </c>
      <c r="J287" t="s">
        <v>15</v>
      </c>
    </row>
    <row r="288" spans="1:10" x14ac:dyDescent="0.25">
      <c r="A288" t="str">
        <f>"1"</f>
        <v>1</v>
      </c>
      <c r="B288" t="s">
        <v>539</v>
      </c>
      <c r="C288" t="s">
        <v>51</v>
      </c>
      <c r="D288" t="s">
        <v>12</v>
      </c>
      <c r="E288">
        <v>77880</v>
      </c>
      <c r="F288" t="s">
        <v>363</v>
      </c>
      <c r="G288">
        <v>75104</v>
      </c>
      <c r="H288" s="2">
        <v>100</v>
      </c>
      <c r="I288" s="1">
        <v>45315</v>
      </c>
      <c r="J288" t="s">
        <v>15</v>
      </c>
    </row>
    <row r="289" spans="1:10" x14ac:dyDescent="0.25">
      <c r="A289" t="str">
        <f>"46571"</f>
        <v>46571</v>
      </c>
      <c r="B289" t="s">
        <v>212</v>
      </c>
      <c r="C289" t="s">
        <v>213</v>
      </c>
      <c r="D289" t="s">
        <v>24</v>
      </c>
      <c r="E289" t="s">
        <v>214</v>
      </c>
      <c r="F289" t="s">
        <v>363</v>
      </c>
      <c r="G289">
        <v>75105</v>
      </c>
      <c r="H289" s="2">
        <v>1250.07</v>
      </c>
      <c r="I289" s="1">
        <v>45315</v>
      </c>
      <c r="J289" t="s">
        <v>15</v>
      </c>
    </row>
    <row r="290" spans="1:10" x14ac:dyDescent="0.25">
      <c r="A290" t="str">
        <f>"45455"</f>
        <v>45455</v>
      </c>
      <c r="B290" t="s">
        <v>540</v>
      </c>
      <c r="C290" t="s">
        <v>347</v>
      </c>
      <c r="D290" t="s">
        <v>348</v>
      </c>
      <c r="E290" t="s">
        <v>541</v>
      </c>
      <c r="F290" t="s">
        <v>363</v>
      </c>
      <c r="G290">
        <v>75106</v>
      </c>
      <c r="H290" s="2">
        <v>26737.55</v>
      </c>
      <c r="I290" s="1">
        <v>45315</v>
      </c>
      <c r="J290" t="s">
        <v>15</v>
      </c>
    </row>
    <row r="291" spans="1:10" x14ac:dyDescent="0.25">
      <c r="A291" t="str">
        <f>"50210"</f>
        <v>50210</v>
      </c>
      <c r="B291" t="s">
        <v>55</v>
      </c>
      <c r="C291" t="s">
        <v>53</v>
      </c>
      <c r="D291" t="s">
        <v>12</v>
      </c>
      <c r="E291">
        <v>75284</v>
      </c>
      <c r="F291" t="s">
        <v>363</v>
      </c>
      <c r="G291">
        <v>75107</v>
      </c>
      <c r="H291" s="2">
        <v>1218</v>
      </c>
      <c r="I291" s="1">
        <v>45315</v>
      </c>
      <c r="J291" t="s">
        <v>15</v>
      </c>
    </row>
    <row r="292" spans="1:10" x14ac:dyDescent="0.25">
      <c r="A292" t="str">
        <f>"04950"</f>
        <v>04950</v>
      </c>
      <c r="B292" t="s">
        <v>138</v>
      </c>
      <c r="C292" t="s">
        <v>139</v>
      </c>
      <c r="D292" t="s">
        <v>12</v>
      </c>
      <c r="E292" t="s">
        <v>140</v>
      </c>
      <c r="F292" t="s">
        <v>363</v>
      </c>
      <c r="G292">
        <v>75108</v>
      </c>
      <c r="H292" s="2">
        <v>19741.95</v>
      </c>
      <c r="I292" s="1">
        <v>45315</v>
      </c>
      <c r="J292" t="s">
        <v>15</v>
      </c>
    </row>
    <row r="293" spans="1:10" x14ac:dyDescent="0.25">
      <c r="A293" t="str">
        <f>"49729"</f>
        <v>49729</v>
      </c>
      <c r="B293" t="s">
        <v>58</v>
      </c>
      <c r="C293" t="s">
        <v>11</v>
      </c>
      <c r="D293" t="s">
        <v>12</v>
      </c>
      <c r="E293">
        <v>77833</v>
      </c>
      <c r="F293" t="s">
        <v>363</v>
      </c>
      <c r="G293">
        <v>75109</v>
      </c>
      <c r="H293" s="2">
        <v>88</v>
      </c>
      <c r="I293" s="1">
        <v>45315</v>
      </c>
      <c r="J293" t="s">
        <v>15</v>
      </c>
    </row>
    <row r="294" spans="1:10" x14ac:dyDescent="0.25">
      <c r="A294" t="str">
        <f>"06310"</f>
        <v>06310</v>
      </c>
      <c r="B294" t="s">
        <v>365</v>
      </c>
      <c r="C294" t="s">
        <v>11</v>
      </c>
      <c r="D294" t="s">
        <v>12</v>
      </c>
      <c r="E294" t="s">
        <v>48</v>
      </c>
      <c r="F294" t="s">
        <v>363</v>
      </c>
      <c r="G294">
        <v>75110</v>
      </c>
      <c r="H294" s="2">
        <v>1113.98</v>
      </c>
      <c r="I294" s="1">
        <v>45315</v>
      </c>
      <c r="J294" t="s">
        <v>15</v>
      </c>
    </row>
    <row r="295" spans="1:10" x14ac:dyDescent="0.25">
      <c r="A295" t="str">
        <f>"08745"</f>
        <v>08745</v>
      </c>
      <c r="B295" t="s">
        <v>141</v>
      </c>
      <c r="C295" t="s">
        <v>11</v>
      </c>
      <c r="D295" t="s">
        <v>12</v>
      </c>
      <c r="E295" t="s">
        <v>37</v>
      </c>
      <c r="F295" t="s">
        <v>363</v>
      </c>
      <c r="G295">
        <v>75111</v>
      </c>
      <c r="H295" s="2">
        <v>2200</v>
      </c>
      <c r="I295" s="1">
        <v>45315</v>
      </c>
      <c r="J295" t="s">
        <v>15</v>
      </c>
    </row>
    <row r="296" spans="1:10" x14ac:dyDescent="0.25">
      <c r="A296" t="str">
        <f>"47757"</f>
        <v>47757</v>
      </c>
      <c r="B296" t="s">
        <v>104</v>
      </c>
      <c r="C296" t="s">
        <v>53</v>
      </c>
      <c r="D296" t="s">
        <v>12</v>
      </c>
      <c r="E296" t="s">
        <v>105</v>
      </c>
      <c r="F296" t="s">
        <v>363</v>
      </c>
      <c r="G296">
        <v>75112</v>
      </c>
      <c r="H296" s="2">
        <v>16116.25</v>
      </c>
      <c r="I296" s="1">
        <v>45315</v>
      </c>
      <c r="J296" t="s">
        <v>15</v>
      </c>
    </row>
    <row r="297" spans="1:10" x14ac:dyDescent="0.25">
      <c r="A297" t="str">
        <f>"49649"</f>
        <v>49649</v>
      </c>
      <c r="B297" t="s">
        <v>61</v>
      </c>
      <c r="C297" t="s">
        <v>11</v>
      </c>
      <c r="D297" t="s">
        <v>12</v>
      </c>
      <c r="E297">
        <v>77833</v>
      </c>
      <c r="F297" t="s">
        <v>363</v>
      </c>
      <c r="G297">
        <v>75113</v>
      </c>
      <c r="H297" s="2">
        <v>590</v>
      </c>
      <c r="I297" s="1">
        <v>45315</v>
      </c>
      <c r="J297" t="s">
        <v>15</v>
      </c>
    </row>
    <row r="298" spans="1:10" x14ac:dyDescent="0.25">
      <c r="A298" t="str">
        <f>"49262"</f>
        <v>49262</v>
      </c>
      <c r="B298" t="s">
        <v>542</v>
      </c>
      <c r="C298" t="s">
        <v>152</v>
      </c>
      <c r="D298" t="s">
        <v>12</v>
      </c>
      <c r="E298">
        <v>77379</v>
      </c>
      <c r="F298" t="s">
        <v>363</v>
      </c>
      <c r="G298">
        <v>75114</v>
      </c>
      <c r="H298" s="2">
        <v>4900</v>
      </c>
      <c r="I298" s="1">
        <v>45315</v>
      </c>
      <c r="J298" t="s">
        <v>15</v>
      </c>
    </row>
    <row r="299" spans="1:10" x14ac:dyDescent="0.25">
      <c r="A299" t="str">
        <f>"1"</f>
        <v>1</v>
      </c>
      <c r="B299" t="s">
        <v>543</v>
      </c>
      <c r="C299" t="s">
        <v>11</v>
      </c>
      <c r="D299" t="s">
        <v>12</v>
      </c>
      <c r="E299">
        <v>77833</v>
      </c>
      <c r="F299" t="s">
        <v>363</v>
      </c>
      <c r="G299">
        <v>75115</v>
      </c>
      <c r="H299" s="2">
        <v>100</v>
      </c>
      <c r="I299" s="1">
        <v>45315</v>
      </c>
      <c r="J299" t="s">
        <v>15</v>
      </c>
    </row>
    <row r="300" spans="1:10" x14ac:dyDescent="0.25">
      <c r="A300" t="str">
        <f>"1"</f>
        <v>1</v>
      </c>
      <c r="B300" t="s">
        <v>544</v>
      </c>
      <c r="C300" t="s">
        <v>11</v>
      </c>
      <c r="D300" t="s">
        <v>12</v>
      </c>
      <c r="E300">
        <v>77833</v>
      </c>
      <c r="F300" t="s">
        <v>363</v>
      </c>
      <c r="G300">
        <v>75116</v>
      </c>
      <c r="H300" s="2">
        <v>500</v>
      </c>
      <c r="I300" s="1">
        <v>45315</v>
      </c>
      <c r="J300" t="s">
        <v>15</v>
      </c>
    </row>
    <row r="301" spans="1:10" x14ac:dyDescent="0.25">
      <c r="A301" t="str">
        <f>"11120"</f>
        <v>11120</v>
      </c>
      <c r="B301" t="s">
        <v>62</v>
      </c>
      <c r="C301" t="s">
        <v>63</v>
      </c>
      <c r="D301" t="s">
        <v>64</v>
      </c>
      <c r="E301" t="s">
        <v>65</v>
      </c>
      <c r="F301" t="s">
        <v>363</v>
      </c>
      <c r="G301">
        <v>75117</v>
      </c>
      <c r="H301" s="2">
        <v>495.81</v>
      </c>
      <c r="I301" s="1">
        <v>45315</v>
      </c>
      <c r="J301" t="s">
        <v>15</v>
      </c>
    </row>
    <row r="302" spans="1:10" x14ac:dyDescent="0.25">
      <c r="A302" t="str">
        <f>"50225"</f>
        <v>50225</v>
      </c>
      <c r="B302" t="s">
        <v>434</v>
      </c>
      <c r="C302" t="s">
        <v>435</v>
      </c>
      <c r="D302" t="s">
        <v>145</v>
      </c>
      <c r="E302" t="s">
        <v>436</v>
      </c>
      <c r="F302" t="s">
        <v>363</v>
      </c>
      <c r="G302">
        <v>75118</v>
      </c>
      <c r="H302" s="2">
        <v>1589.19</v>
      </c>
      <c r="I302" s="1">
        <v>45315</v>
      </c>
      <c r="J302" t="s">
        <v>15</v>
      </c>
    </row>
    <row r="303" spans="1:10" x14ac:dyDescent="0.25">
      <c r="A303" t="str">
        <f>"49500"</f>
        <v>49500</v>
      </c>
      <c r="B303" t="s">
        <v>432</v>
      </c>
      <c r="C303" t="s">
        <v>53</v>
      </c>
      <c r="D303" t="s">
        <v>12</v>
      </c>
      <c r="E303">
        <v>75397</v>
      </c>
      <c r="F303" t="s">
        <v>363</v>
      </c>
      <c r="G303">
        <v>75119</v>
      </c>
      <c r="H303" s="2">
        <v>753.3</v>
      </c>
      <c r="I303" s="1">
        <v>45315</v>
      </c>
      <c r="J303" t="s">
        <v>15</v>
      </c>
    </row>
    <row r="304" spans="1:10" x14ac:dyDescent="0.25">
      <c r="A304" t="str">
        <f>"49099"</f>
        <v>49099</v>
      </c>
      <c r="B304" t="s">
        <v>174</v>
      </c>
      <c r="C304" t="s">
        <v>53</v>
      </c>
      <c r="D304" t="s">
        <v>12</v>
      </c>
      <c r="E304">
        <v>75313</v>
      </c>
      <c r="F304" t="s">
        <v>363</v>
      </c>
      <c r="G304">
        <v>75120</v>
      </c>
      <c r="H304" s="2">
        <v>2.16</v>
      </c>
      <c r="I304" s="1">
        <v>45315</v>
      </c>
      <c r="J304" t="s">
        <v>15</v>
      </c>
    </row>
    <row r="305" spans="1:10" x14ac:dyDescent="0.25">
      <c r="A305" t="str">
        <f>"48945"</f>
        <v>48945</v>
      </c>
      <c r="B305" t="s">
        <v>175</v>
      </c>
      <c r="C305" t="s">
        <v>53</v>
      </c>
      <c r="D305" t="s">
        <v>12</v>
      </c>
      <c r="E305" t="s">
        <v>176</v>
      </c>
      <c r="F305" t="s">
        <v>363</v>
      </c>
      <c r="G305">
        <v>75121</v>
      </c>
      <c r="H305" s="2">
        <v>7188</v>
      </c>
      <c r="I305" s="1">
        <v>45315</v>
      </c>
      <c r="J305" t="s">
        <v>15</v>
      </c>
    </row>
    <row r="306" spans="1:10" x14ac:dyDescent="0.25">
      <c r="A306" t="str">
        <f>"48006"</f>
        <v>48006</v>
      </c>
      <c r="B306" t="s">
        <v>217</v>
      </c>
      <c r="C306" t="s">
        <v>53</v>
      </c>
      <c r="D306" t="s">
        <v>12</v>
      </c>
      <c r="E306">
        <v>75266</v>
      </c>
      <c r="F306" t="s">
        <v>363</v>
      </c>
      <c r="G306">
        <v>75122</v>
      </c>
      <c r="H306" s="2">
        <v>1581.5</v>
      </c>
      <c r="I306" s="1">
        <v>45315</v>
      </c>
      <c r="J306" t="s">
        <v>15</v>
      </c>
    </row>
    <row r="307" spans="1:10" x14ac:dyDescent="0.25">
      <c r="A307" t="str">
        <f>"1"</f>
        <v>1</v>
      </c>
      <c r="B307" t="s">
        <v>545</v>
      </c>
      <c r="C307" t="s">
        <v>17</v>
      </c>
      <c r="D307" t="s">
        <v>12</v>
      </c>
      <c r="E307">
        <v>77845</v>
      </c>
      <c r="F307" t="s">
        <v>363</v>
      </c>
      <c r="G307">
        <v>75123</v>
      </c>
      <c r="H307" s="2">
        <v>500</v>
      </c>
      <c r="I307" s="1">
        <v>45315</v>
      </c>
      <c r="J307" t="s">
        <v>15</v>
      </c>
    </row>
    <row r="308" spans="1:10" x14ac:dyDescent="0.25">
      <c r="A308" t="str">
        <f>"50341"</f>
        <v>50341</v>
      </c>
      <c r="B308" t="s">
        <v>411</v>
      </c>
      <c r="C308" t="s">
        <v>173</v>
      </c>
      <c r="D308" t="s">
        <v>168</v>
      </c>
      <c r="E308" t="s">
        <v>412</v>
      </c>
      <c r="F308" t="s">
        <v>363</v>
      </c>
      <c r="G308">
        <v>75124</v>
      </c>
      <c r="H308" s="2">
        <v>9000</v>
      </c>
      <c r="I308" s="1">
        <v>45315</v>
      </c>
      <c r="J308" t="s">
        <v>15</v>
      </c>
    </row>
    <row r="309" spans="1:10" x14ac:dyDescent="0.25">
      <c r="A309" t="str">
        <f>"50094"</f>
        <v>50094</v>
      </c>
      <c r="B309" t="s">
        <v>397</v>
      </c>
      <c r="C309" t="s">
        <v>11</v>
      </c>
      <c r="D309" t="s">
        <v>12</v>
      </c>
      <c r="E309" t="s">
        <v>398</v>
      </c>
      <c r="F309" t="s">
        <v>363</v>
      </c>
      <c r="G309">
        <v>75125</v>
      </c>
      <c r="H309" s="2">
        <v>187.44</v>
      </c>
      <c r="I309" s="1">
        <v>45315</v>
      </c>
      <c r="J309" t="s">
        <v>15</v>
      </c>
    </row>
    <row r="310" spans="1:10" x14ac:dyDescent="0.25">
      <c r="A310" t="str">
        <f>"12815"</f>
        <v>12815</v>
      </c>
      <c r="B310" t="s">
        <v>422</v>
      </c>
      <c r="C310" t="s">
        <v>11</v>
      </c>
      <c r="D310" t="s">
        <v>12</v>
      </c>
      <c r="E310" t="s">
        <v>37</v>
      </c>
      <c r="F310" t="s">
        <v>363</v>
      </c>
      <c r="G310">
        <v>75126</v>
      </c>
      <c r="H310" s="2">
        <v>658.35</v>
      </c>
      <c r="I310" s="1">
        <v>45315</v>
      </c>
      <c r="J310" t="s">
        <v>15</v>
      </c>
    </row>
    <row r="311" spans="1:10" x14ac:dyDescent="0.25">
      <c r="A311" t="str">
        <f>"13270"</f>
        <v>13270</v>
      </c>
      <c r="B311" t="s">
        <v>146</v>
      </c>
      <c r="C311" t="s">
        <v>25</v>
      </c>
      <c r="D311" t="s">
        <v>12</v>
      </c>
      <c r="E311" t="s">
        <v>147</v>
      </c>
      <c r="F311" t="s">
        <v>363</v>
      </c>
      <c r="G311">
        <v>75127</v>
      </c>
      <c r="H311" s="2">
        <v>1390.14</v>
      </c>
      <c r="I311" s="1">
        <v>45315</v>
      </c>
      <c r="J311" t="s">
        <v>15</v>
      </c>
    </row>
    <row r="312" spans="1:10" x14ac:dyDescent="0.25">
      <c r="A312" t="str">
        <f>"48872"</f>
        <v>48872</v>
      </c>
      <c r="B312" t="s">
        <v>178</v>
      </c>
      <c r="F312" t="s">
        <v>363</v>
      </c>
      <c r="G312">
        <v>75128</v>
      </c>
      <c r="H312" s="2">
        <v>31.04</v>
      </c>
      <c r="I312" s="1">
        <v>45315</v>
      </c>
      <c r="J312" t="s">
        <v>15</v>
      </c>
    </row>
    <row r="313" spans="1:10" x14ac:dyDescent="0.25">
      <c r="A313" t="str">
        <f>"13984"</f>
        <v>13984</v>
      </c>
      <c r="B313" t="s">
        <v>383</v>
      </c>
      <c r="F313" t="s">
        <v>363</v>
      </c>
      <c r="G313">
        <v>75129</v>
      </c>
      <c r="H313" s="2">
        <v>72.599999999999994</v>
      </c>
      <c r="I313" s="1">
        <v>45315</v>
      </c>
      <c r="J313" t="s">
        <v>15</v>
      </c>
    </row>
    <row r="314" spans="1:10" x14ac:dyDescent="0.25">
      <c r="A314" t="str">
        <f>"45072"</f>
        <v>45072</v>
      </c>
      <c r="B314" t="s">
        <v>179</v>
      </c>
      <c r="C314" t="s">
        <v>76</v>
      </c>
      <c r="D314" t="s">
        <v>12</v>
      </c>
      <c r="E314" t="s">
        <v>180</v>
      </c>
      <c r="F314" t="s">
        <v>363</v>
      </c>
      <c r="G314">
        <v>75130</v>
      </c>
      <c r="H314" s="2">
        <v>415</v>
      </c>
      <c r="I314" s="1">
        <v>45315</v>
      </c>
      <c r="J314" t="s">
        <v>15</v>
      </c>
    </row>
    <row r="315" spans="1:10" x14ac:dyDescent="0.25">
      <c r="A315" t="str">
        <f>"1"</f>
        <v>1</v>
      </c>
      <c r="B315" t="s">
        <v>439</v>
      </c>
      <c r="C315" t="s">
        <v>11</v>
      </c>
      <c r="D315" t="s">
        <v>12</v>
      </c>
      <c r="E315">
        <v>77833</v>
      </c>
      <c r="F315" t="s">
        <v>363</v>
      </c>
      <c r="G315">
        <v>75131</v>
      </c>
      <c r="H315" s="2">
        <v>100</v>
      </c>
      <c r="I315" s="1">
        <v>45315</v>
      </c>
      <c r="J315" t="s">
        <v>15</v>
      </c>
    </row>
    <row r="316" spans="1:10" x14ac:dyDescent="0.25">
      <c r="A316" t="str">
        <f>"48593"</f>
        <v>48593</v>
      </c>
      <c r="B316" t="s">
        <v>546</v>
      </c>
      <c r="C316" t="s">
        <v>547</v>
      </c>
      <c r="D316" t="s">
        <v>24</v>
      </c>
      <c r="E316">
        <v>94566</v>
      </c>
      <c r="F316" t="s">
        <v>363</v>
      </c>
      <c r="G316">
        <v>75132</v>
      </c>
      <c r="H316" s="2">
        <v>399</v>
      </c>
      <c r="I316" s="1">
        <v>45315</v>
      </c>
      <c r="J316" t="s">
        <v>15</v>
      </c>
    </row>
    <row r="317" spans="1:10" x14ac:dyDescent="0.25">
      <c r="A317" t="str">
        <f>"48811"</f>
        <v>48811</v>
      </c>
      <c r="B317" t="s">
        <v>68</v>
      </c>
      <c r="C317" t="s">
        <v>53</v>
      </c>
      <c r="D317" t="s">
        <v>12</v>
      </c>
      <c r="E317" t="s">
        <v>69</v>
      </c>
      <c r="F317" t="s">
        <v>363</v>
      </c>
      <c r="G317">
        <v>75133</v>
      </c>
      <c r="H317" s="2">
        <v>937.19</v>
      </c>
      <c r="I317" s="1">
        <v>45315</v>
      </c>
      <c r="J317" t="s">
        <v>15</v>
      </c>
    </row>
    <row r="318" spans="1:10" x14ac:dyDescent="0.25">
      <c r="A318" t="str">
        <f>"15197"</f>
        <v>15197</v>
      </c>
      <c r="B318" t="s">
        <v>366</v>
      </c>
      <c r="C318" t="s">
        <v>367</v>
      </c>
      <c r="D318" t="s">
        <v>12</v>
      </c>
      <c r="E318" t="s">
        <v>368</v>
      </c>
      <c r="F318" t="s">
        <v>363</v>
      </c>
      <c r="G318">
        <v>75134</v>
      </c>
      <c r="H318" s="2">
        <v>140</v>
      </c>
      <c r="I318" s="1">
        <v>45315</v>
      </c>
      <c r="J318" t="s">
        <v>15</v>
      </c>
    </row>
    <row r="319" spans="1:10" x14ac:dyDescent="0.25">
      <c r="A319" t="str">
        <f>"46497"</f>
        <v>46497</v>
      </c>
      <c r="B319" t="s">
        <v>70</v>
      </c>
      <c r="C319" t="s">
        <v>71</v>
      </c>
      <c r="D319" t="s">
        <v>72</v>
      </c>
      <c r="E319" t="s">
        <v>73</v>
      </c>
      <c r="F319" t="s">
        <v>363</v>
      </c>
      <c r="G319">
        <v>75135</v>
      </c>
      <c r="H319" s="2">
        <v>710.52</v>
      </c>
      <c r="I319" s="1">
        <v>45315</v>
      </c>
      <c r="J319" t="s">
        <v>15</v>
      </c>
    </row>
    <row r="320" spans="1:10" x14ac:dyDescent="0.25">
      <c r="A320" t="str">
        <f>"15920"</f>
        <v>15920</v>
      </c>
      <c r="B320" t="s">
        <v>264</v>
      </c>
      <c r="C320" t="s">
        <v>53</v>
      </c>
      <c r="D320" t="s">
        <v>12</v>
      </c>
      <c r="E320">
        <v>75320</v>
      </c>
      <c r="F320" t="s">
        <v>363</v>
      </c>
      <c r="G320">
        <v>75136</v>
      </c>
      <c r="H320" s="2">
        <v>2982.22</v>
      </c>
      <c r="I320" s="1">
        <v>45315</v>
      </c>
      <c r="J320" t="s">
        <v>15</v>
      </c>
    </row>
    <row r="321" spans="1:10" x14ac:dyDescent="0.25">
      <c r="A321" t="str">
        <f>"49310"</f>
        <v>49310</v>
      </c>
      <c r="B321" t="s">
        <v>548</v>
      </c>
      <c r="F321" t="s">
        <v>363</v>
      </c>
      <c r="G321">
        <v>75137</v>
      </c>
      <c r="H321" s="2">
        <v>5.98</v>
      </c>
      <c r="I321" s="1">
        <v>45315</v>
      </c>
      <c r="J321" t="s">
        <v>15</v>
      </c>
    </row>
    <row r="322" spans="1:10" x14ac:dyDescent="0.25">
      <c r="A322" t="str">
        <f>"16240"</f>
        <v>16240</v>
      </c>
      <c r="B322" t="s">
        <v>266</v>
      </c>
      <c r="C322" t="s">
        <v>267</v>
      </c>
      <c r="D322" t="s">
        <v>40</v>
      </c>
      <c r="E322" t="s">
        <v>268</v>
      </c>
      <c r="F322" t="s">
        <v>363</v>
      </c>
      <c r="G322">
        <v>75138</v>
      </c>
      <c r="H322" s="2">
        <v>300.24</v>
      </c>
      <c r="I322" s="1">
        <v>45315</v>
      </c>
      <c r="J322" t="s">
        <v>15</v>
      </c>
    </row>
    <row r="323" spans="1:10" x14ac:dyDescent="0.25">
      <c r="A323" t="str">
        <f>"15890"</f>
        <v>15890</v>
      </c>
      <c r="B323" t="s">
        <v>349</v>
      </c>
      <c r="C323" t="s">
        <v>315</v>
      </c>
      <c r="D323" t="s">
        <v>12</v>
      </c>
      <c r="E323">
        <v>78660</v>
      </c>
      <c r="F323" t="s">
        <v>363</v>
      </c>
      <c r="G323">
        <v>75139</v>
      </c>
      <c r="H323" s="2">
        <v>77.94</v>
      </c>
      <c r="I323" s="1">
        <v>45315</v>
      </c>
      <c r="J323" t="s">
        <v>15</v>
      </c>
    </row>
    <row r="324" spans="1:10" x14ac:dyDescent="0.25">
      <c r="A324" t="str">
        <f>"49276"</f>
        <v>49276</v>
      </c>
      <c r="B324" t="s">
        <v>182</v>
      </c>
      <c r="C324" t="s">
        <v>53</v>
      </c>
      <c r="D324" t="s">
        <v>12</v>
      </c>
      <c r="E324" t="s">
        <v>183</v>
      </c>
      <c r="F324" t="s">
        <v>363</v>
      </c>
      <c r="G324">
        <v>75140</v>
      </c>
      <c r="H324" s="2">
        <v>548.70000000000005</v>
      </c>
      <c r="I324" s="1">
        <v>45315</v>
      </c>
      <c r="J324" t="s">
        <v>15</v>
      </c>
    </row>
    <row r="325" spans="1:10" x14ac:dyDescent="0.25">
      <c r="A325" t="str">
        <f>"46082"</f>
        <v>46082</v>
      </c>
      <c r="B325" t="s">
        <v>163</v>
      </c>
      <c r="C325" t="s">
        <v>21</v>
      </c>
      <c r="D325" t="s">
        <v>22</v>
      </c>
      <c r="E325" t="s">
        <v>164</v>
      </c>
      <c r="F325" t="s">
        <v>363</v>
      </c>
      <c r="G325">
        <v>75141</v>
      </c>
      <c r="H325" s="2">
        <v>731.75</v>
      </c>
      <c r="I325" s="1">
        <v>45315</v>
      </c>
      <c r="J325" t="s">
        <v>15</v>
      </c>
    </row>
    <row r="326" spans="1:10" x14ac:dyDescent="0.25">
      <c r="A326" t="str">
        <f>"49414"</f>
        <v>49414</v>
      </c>
      <c r="B326" t="s">
        <v>549</v>
      </c>
      <c r="F326" t="s">
        <v>363</v>
      </c>
      <c r="G326">
        <v>75142</v>
      </c>
      <c r="H326" s="2">
        <v>340.21</v>
      </c>
      <c r="I326" s="1">
        <v>45315</v>
      </c>
      <c r="J326" t="s">
        <v>15</v>
      </c>
    </row>
    <row r="327" spans="1:10" x14ac:dyDescent="0.25">
      <c r="A327" t="str">
        <f>"46491"</f>
        <v>46491</v>
      </c>
      <c r="B327" t="s">
        <v>18</v>
      </c>
      <c r="C327" t="s">
        <v>11</v>
      </c>
      <c r="D327" t="s">
        <v>12</v>
      </c>
      <c r="E327" t="s">
        <v>19</v>
      </c>
      <c r="F327" t="s">
        <v>363</v>
      </c>
      <c r="G327">
        <v>75143</v>
      </c>
      <c r="H327" s="2">
        <v>97.5</v>
      </c>
      <c r="I327" s="1">
        <v>45315</v>
      </c>
      <c r="J327" t="s">
        <v>15</v>
      </c>
    </row>
    <row r="328" spans="1:10" x14ac:dyDescent="0.25">
      <c r="A328" t="str">
        <f>"19425"</f>
        <v>19425</v>
      </c>
      <c r="B328" t="s">
        <v>269</v>
      </c>
      <c r="C328" t="s">
        <v>76</v>
      </c>
      <c r="D328" t="s">
        <v>12</v>
      </c>
      <c r="E328">
        <v>77803</v>
      </c>
      <c r="F328" t="s">
        <v>363</v>
      </c>
      <c r="G328">
        <v>75144</v>
      </c>
      <c r="H328" s="2">
        <v>1982</v>
      </c>
      <c r="I328" s="1">
        <v>45315</v>
      </c>
      <c r="J328" t="s">
        <v>15</v>
      </c>
    </row>
    <row r="329" spans="1:10" x14ac:dyDescent="0.25">
      <c r="A329" t="str">
        <f>"48686"</f>
        <v>48686</v>
      </c>
      <c r="B329" t="s">
        <v>550</v>
      </c>
      <c r="C329" t="s">
        <v>53</v>
      </c>
      <c r="D329" t="s">
        <v>12</v>
      </c>
      <c r="E329" t="s">
        <v>551</v>
      </c>
      <c r="F329" t="s">
        <v>363</v>
      </c>
      <c r="G329">
        <v>75145</v>
      </c>
      <c r="H329" s="2">
        <v>26535</v>
      </c>
      <c r="I329" s="1">
        <v>45315</v>
      </c>
      <c r="J329" t="s">
        <v>15</v>
      </c>
    </row>
    <row r="330" spans="1:10" x14ac:dyDescent="0.25">
      <c r="A330" t="str">
        <f>"1"</f>
        <v>1</v>
      </c>
      <c r="B330" t="s">
        <v>552</v>
      </c>
      <c r="C330" t="s">
        <v>11</v>
      </c>
      <c r="D330" t="s">
        <v>12</v>
      </c>
      <c r="E330">
        <v>77833</v>
      </c>
      <c r="F330" t="s">
        <v>363</v>
      </c>
      <c r="G330">
        <v>75146</v>
      </c>
      <c r="H330" s="2">
        <v>100</v>
      </c>
      <c r="I330" s="1">
        <v>45315</v>
      </c>
      <c r="J330" t="s">
        <v>15</v>
      </c>
    </row>
    <row r="331" spans="1:10" x14ac:dyDescent="0.25">
      <c r="A331" t="str">
        <f>"1"</f>
        <v>1</v>
      </c>
      <c r="B331" t="s">
        <v>403</v>
      </c>
      <c r="C331" t="s">
        <v>11</v>
      </c>
      <c r="D331" t="s">
        <v>12</v>
      </c>
      <c r="E331">
        <v>77835</v>
      </c>
      <c r="F331" t="s">
        <v>363</v>
      </c>
      <c r="G331">
        <v>75147</v>
      </c>
      <c r="H331" s="2">
        <v>100</v>
      </c>
      <c r="I331" s="1">
        <v>45315</v>
      </c>
      <c r="J331" t="s">
        <v>15</v>
      </c>
    </row>
    <row r="332" spans="1:10" x14ac:dyDescent="0.25">
      <c r="A332" t="str">
        <f>"1"</f>
        <v>1</v>
      </c>
      <c r="B332" t="s">
        <v>553</v>
      </c>
      <c r="F332" t="s">
        <v>363</v>
      </c>
      <c r="G332">
        <v>75148</v>
      </c>
      <c r="H332" s="2">
        <v>415</v>
      </c>
      <c r="I332" s="1">
        <v>45315</v>
      </c>
      <c r="J332" t="s">
        <v>15</v>
      </c>
    </row>
    <row r="333" spans="1:10" x14ac:dyDescent="0.25">
      <c r="A333" t="str">
        <f>"1"</f>
        <v>1</v>
      </c>
      <c r="B333" t="s">
        <v>554</v>
      </c>
      <c r="F333" t="s">
        <v>363</v>
      </c>
      <c r="G333">
        <v>75149</v>
      </c>
      <c r="H333" s="2">
        <v>679.8</v>
      </c>
      <c r="I333" s="1">
        <v>45315</v>
      </c>
      <c r="J333" t="s">
        <v>15</v>
      </c>
    </row>
    <row r="334" spans="1:10" x14ac:dyDescent="0.25">
      <c r="A334" t="str">
        <f>"20781"</f>
        <v>20781</v>
      </c>
      <c r="B334" t="s">
        <v>187</v>
      </c>
      <c r="C334" t="s">
        <v>11</v>
      </c>
      <c r="D334" t="s">
        <v>12</v>
      </c>
      <c r="E334" t="s">
        <v>37</v>
      </c>
      <c r="F334" t="s">
        <v>363</v>
      </c>
      <c r="G334">
        <v>75150</v>
      </c>
      <c r="H334" s="2">
        <v>380.54</v>
      </c>
      <c r="I334" s="1">
        <v>45315</v>
      </c>
      <c r="J334" t="s">
        <v>15</v>
      </c>
    </row>
    <row r="335" spans="1:10" x14ac:dyDescent="0.25">
      <c r="A335" t="str">
        <f>"48594"</f>
        <v>48594</v>
      </c>
      <c r="B335" t="s">
        <v>333</v>
      </c>
      <c r="F335" t="s">
        <v>363</v>
      </c>
      <c r="G335">
        <v>75151</v>
      </c>
      <c r="H335" s="2">
        <v>19.760000000000002</v>
      </c>
      <c r="I335" s="1">
        <v>45315</v>
      </c>
      <c r="J335" t="s">
        <v>15</v>
      </c>
    </row>
    <row r="336" spans="1:10" x14ac:dyDescent="0.25">
      <c r="A336" t="str">
        <f>"49227"</f>
        <v>49227</v>
      </c>
      <c r="B336" t="s">
        <v>83</v>
      </c>
      <c r="C336" t="s">
        <v>84</v>
      </c>
      <c r="D336" t="s">
        <v>85</v>
      </c>
      <c r="E336">
        <v>80209</v>
      </c>
      <c r="F336" t="s">
        <v>363</v>
      </c>
      <c r="G336">
        <v>75152</v>
      </c>
      <c r="H336" s="2">
        <v>7250</v>
      </c>
      <c r="I336" s="1">
        <v>45315</v>
      </c>
      <c r="J336" t="s">
        <v>15</v>
      </c>
    </row>
    <row r="337" spans="1:10" x14ac:dyDescent="0.25">
      <c r="A337" t="str">
        <f>"49586"</f>
        <v>49586</v>
      </c>
      <c r="B337" t="s">
        <v>276</v>
      </c>
      <c r="C337" t="s">
        <v>218</v>
      </c>
      <c r="D337" t="s">
        <v>40</v>
      </c>
      <c r="E337" t="s">
        <v>277</v>
      </c>
      <c r="F337" t="s">
        <v>363</v>
      </c>
      <c r="G337">
        <v>75153</v>
      </c>
      <c r="H337" s="2">
        <v>560</v>
      </c>
      <c r="I337" s="1">
        <v>45315</v>
      </c>
      <c r="J337" t="s">
        <v>15</v>
      </c>
    </row>
    <row r="338" spans="1:10" x14ac:dyDescent="0.25">
      <c r="A338" t="str">
        <f>"49200"</f>
        <v>49200</v>
      </c>
      <c r="B338" t="s">
        <v>124</v>
      </c>
      <c r="C338" t="s">
        <v>125</v>
      </c>
      <c r="D338" t="s">
        <v>12</v>
      </c>
      <c r="E338">
        <v>77477</v>
      </c>
      <c r="F338" t="s">
        <v>363</v>
      </c>
      <c r="G338">
        <v>75154</v>
      </c>
      <c r="H338" s="2">
        <v>239</v>
      </c>
      <c r="I338" s="1">
        <v>45315</v>
      </c>
      <c r="J338" t="s">
        <v>15</v>
      </c>
    </row>
    <row r="339" spans="1:10" x14ac:dyDescent="0.25">
      <c r="A339" t="str">
        <f>"47999"</f>
        <v>47999</v>
      </c>
      <c r="B339" t="s">
        <v>407</v>
      </c>
      <c r="C339" t="s">
        <v>401</v>
      </c>
      <c r="D339" t="s">
        <v>12</v>
      </c>
      <c r="E339">
        <v>75080</v>
      </c>
      <c r="F339" t="s">
        <v>363</v>
      </c>
      <c r="G339">
        <v>75155</v>
      </c>
      <c r="H339" s="2">
        <v>3741.25</v>
      </c>
      <c r="I339" s="1">
        <v>45315</v>
      </c>
      <c r="J339" t="s">
        <v>15</v>
      </c>
    </row>
    <row r="340" spans="1:10" x14ac:dyDescent="0.25">
      <c r="A340" t="str">
        <f>"1"</f>
        <v>1</v>
      </c>
      <c r="B340" t="s">
        <v>555</v>
      </c>
      <c r="C340" t="s">
        <v>76</v>
      </c>
      <c r="D340" t="s">
        <v>12</v>
      </c>
      <c r="E340">
        <v>77808</v>
      </c>
      <c r="F340" t="s">
        <v>363</v>
      </c>
      <c r="G340">
        <v>75156</v>
      </c>
      <c r="H340" s="2">
        <v>100</v>
      </c>
      <c r="I340" s="1">
        <v>45315</v>
      </c>
      <c r="J340" t="s">
        <v>15</v>
      </c>
    </row>
    <row r="341" spans="1:10" x14ac:dyDescent="0.25">
      <c r="A341" t="str">
        <f>"25792"</f>
        <v>25792</v>
      </c>
      <c r="B341" t="s">
        <v>556</v>
      </c>
      <c r="C341" t="s">
        <v>557</v>
      </c>
      <c r="D341" t="s">
        <v>168</v>
      </c>
      <c r="E341" t="s">
        <v>558</v>
      </c>
      <c r="F341" t="s">
        <v>363</v>
      </c>
      <c r="G341">
        <v>75157</v>
      </c>
      <c r="H341" s="2">
        <v>374.72</v>
      </c>
      <c r="I341" s="1">
        <v>45315</v>
      </c>
      <c r="J341" t="s">
        <v>15</v>
      </c>
    </row>
    <row r="342" spans="1:10" x14ac:dyDescent="0.25">
      <c r="A342" t="str">
        <f>"50216"</f>
        <v>50216</v>
      </c>
      <c r="B342" t="s">
        <v>378</v>
      </c>
      <c r="C342" t="s">
        <v>113</v>
      </c>
      <c r="D342" t="s">
        <v>12</v>
      </c>
      <c r="E342">
        <v>77835</v>
      </c>
      <c r="F342" t="s">
        <v>363</v>
      </c>
      <c r="G342">
        <v>75158</v>
      </c>
      <c r="H342" s="2">
        <v>130</v>
      </c>
      <c r="I342" s="1">
        <v>45315</v>
      </c>
      <c r="J342" t="s">
        <v>15</v>
      </c>
    </row>
    <row r="343" spans="1:10" x14ac:dyDescent="0.25">
      <c r="A343" t="str">
        <f>"29955"</f>
        <v>29955</v>
      </c>
      <c r="B343" t="s">
        <v>281</v>
      </c>
      <c r="C343" t="s">
        <v>53</v>
      </c>
      <c r="D343" t="s">
        <v>12</v>
      </c>
      <c r="E343" t="s">
        <v>282</v>
      </c>
      <c r="F343" t="s">
        <v>363</v>
      </c>
      <c r="G343">
        <v>75159</v>
      </c>
      <c r="H343" s="2">
        <v>321.73</v>
      </c>
      <c r="I343" s="1">
        <v>45315</v>
      </c>
      <c r="J343" t="s">
        <v>15</v>
      </c>
    </row>
    <row r="344" spans="1:10" x14ac:dyDescent="0.25">
      <c r="A344" t="str">
        <f>"50396"</f>
        <v>50396</v>
      </c>
      <c r="B344" t="s">
        <v>559</v>
      </c>
      <c r="C344" t="s">
        <v>53</v>
      </c>
      <c r="D344" t="s">
        <v>12</v>
      </c>
      <c r="E344" t="s">
        <v>560</v>
      </c>
      <c r="F344" t="s">
        <v>363</v>
      </c>
      <c r="G344">
        <v>75160</v>
      </c>
      <c r="H344" s="2">
        <v>18782.400000000001</v>
      </c>
      <c r="I344" s="1">
        <v>45315</v>
      </c>
      <c r="J344" t="s">
        <v>15</v>
      </c>
    </row>
    <row r="345" spans="1:10" x14ac:dyDescent="0.25">
      <c r="A345" t="str">
        <f>"50191"</f>
        <v>50191</v>
      </c>
      <c r="B345" t="s">
        <v>241</v>
      </c>
      <c r="C345" t="s">
        <v>53</v>
      </c>
      <c r="D345" t="s">
        <v>12</v>
      </c>
      <c r="E345" t="s">
        <v>242</v>
      </c>
      <c r="F345" t="s">
        <v>363</v>
      </c>
      <c r="G345">
        <v>75161</v>
      </c>
      <c r="H345" s="2">
        <v>57.98</v>
      </c>
      <c r="I345" s="1">
        <v>45315</v>
      </c>
      <c r="J345" t="s">
        <v>15</v>
      </c>
    </row>
    <row r="346" spans="1:10" x14ac:dyDescent="0.25">
      <c r="A346" t="str">
        <f>"30120"</f>
        <v>30120</v>
      </c>
      <c r="B346" t="s">
        <v>20</v>
      </c>
      <c r="C346" t="s">
        <v>21</v>
      </c>
      <c r="D346" t="s">
        <v>22</v>
      </c>
      <c r="E346" t="s">
        <v>23</v>
      </c>
      <c r="F346" t="s">
        <v>363</v>
      </c>
      <c r="G346">
        <v>75162</v>
      </c>
      <c r="H346" s="2">
        <v>963.36</v>
      </c>
      <c r="I346" s="1">
        <v>45315</v>
      </c>
      <c r="J346" t="s">
        <v>15</v>
      </c>
    </row>
    <row r="347" spans="1:10" x14ac:dyDescent="0.25">
      <c r="A347" t="str">
        <f>"50403"</f>
        <v>50403</v>
      </c>
      <c r="B347" t="s">
        <v>561</v>
      </c>
      <c r="C347" t="s">
        <v>562</v>
      </c>
      <c r="D347" t="s">
        <v>72</v>
      </c>
      <c r="E347">
        <v>30005</v>
      </c>
      <c r="F347" t="s">
        <v>363</v>
      </c>
      <c r="G347">
        <v>75163</v>
      </c>
      <c r="H347" s="2">
        <v>399</v>
      </c>
      <c r="I347" s="1">
        <v>45315</v>
      </c>
      <c r="J347" t="s">
        <v>15</v>
      </c>
    </row>
    <row r="348" spans="1:10" x14ac:dyDescent="0.25">
      <c r="A348" t="str">
        <f>"48569"</f>
        <v>48569</v>
      </c>
      <c r="B348" t="s">
        <v>200</v>
      </c>
      <c r="D348" t="s">
        <v>12</v>
      </c>
      <c r="F348" t="s">
        <v>363</v>
      </c>
      <c r="G348">
        <v>75164</v>
      </c>
      <c r="H348" s="2">
        <v>1100</v>
      </c>
      <c r="I348" s="1">
        <v>45315</v>
      </c>
      <c r="J348" t="s">
        <v>15</v>
      </c>
    </row>
    <row r="349" spans="1:10" x14ac:dyDescent="0.25">
      <c r="A349" t="str">
        <f>"46566"</f>
        <v>46566</v>
      </c>
      <c r="B349" t="s">
        <v>380</v>
      </c>
      <c r="F349" t="s">
        <v>363</v>
      </c>
      <c r="G349">
        <v>75165</v>
      </c>
      <c r="H349" s="2">
        <v>134.15</v>
      </c>
      <c r="I349" s="1">
        <v>45315</v>
      </c>
      <c r="J349" t="s">
        <v>15</v>
      </c>
    </row>
    <row r="350" spans="1:10" x14ac:dyDescent="0.25">
      <c r="A350" t="str">
        <f>"33194"</f>
        <v>33194</v>
      </c>
      <c r="B350" t="s">
        <v>563</v>
      </c>
      <c r="C350" t="s">
        <v>11</v>
      </c>
      <c r="D350" t="s">
        <v>12</v>
      </c>
      <c r="E350" t="s">
        <v>37</v>
      </c>
      <c r="F350" t="s">
        <v>363</v>
      </c>
      <c r="G350">
        <v>75166</v>
      </c>
      <c r="H350" s="2">
        <v>30000</v>
      </c>
      <c r="I350" s="1">
        <v>45315</v>
      </c>
      <c r="J350" t="s">
        <v>15</v>
      </c>
    </row>
    <row r="351" spans="1:10" x14ac:dyDescent="0.25">
      <c r="A351" t="str">
        <f>"1"</f>
        <v>1</v>
      </c>
      <c r="B351" t="s">
        <v>564</v>
      </c>
      <c r="C351" t="s">
        <v>113</v>
      </c>
      <c r="D351" t="s">
        <v>12</v>
      </c>
      <c r="E351">
        <v>77835</v>
      </c>
      <c r="F351" t="s">
        <v>363</v>
      </c>
      <c r="G351">
        <v>75167</v>
      </c>
      <c r="H351" s="2">
        <v>100</v>
      </c>
      <c r="I351" s="1">
        <v>45315</v>
      </c>
      <c r="J351" t="s">
        <v>15</v>
      </c>
    </row>
    <row r="352" spans="1:10" x14ac:dyDescent="0.25">
      <c r="A352" t="str">
        <f>"1"</f>
        <v>1</v>
      </c>
      <c r="B352" t="s">
        <v>565</v>
      </c>
      <c r="C352" t="s">
        <v>11</v>
      </c>
      <c r="D352" t="s">
        <v>12</v>
      </c>
      <c r="E352">
        <v>77834</v>
      </c>
      <c r="F352" t="s">
        <v>363</v>
      </c>
      <c r="G352">
        <v>75168</v>
      </c>
      <c r="H352" s="2">
        <v>100</v>
      </c>
      <c r="I352" s="1">
        <v>45315</v>
      </c>
      <c r="J352" t="s">
        <v>15</v>
      </c>
    </row>
    <row r="353" spans="1:10" x14ac:dyDescent="0.25">
      <c r="A353" t="str">
        <f>"1"</f>
        <v>1</v>
      </c>
      <c r="B353" t="s">
        <v>566</v>
      </c>
      <c r="C353" t="s">
        <v>567</v>
      </c>
      <c r="D353" t="s">
        <v>12</v>
      </c>
      <c r="E353">
        <v>78950</v>
      </c>
      <c r="F353" t="s">
        <v>363</v>
      </c>
      <c r="G353">
        <v>75169</v>
      </c>
      <c r="H353" s="2">
        <v>100</v>
      </c>
      <c r="I353" s="1">
        <v>45315</v>
      </c>
      <c r="J353" t="s">
        <v>15</v>
      </c>
    </row>
    <row r="354" spans="1:10" x14ac:dyDescent="0.25">
      <c r="A354" t="str">
        <f>"50323"</f>
        <v>50323</v>
      </c>
      <c r="B354" t="s">
        <v>343</v>
      </c>
      <c r="C354" t="s">
        <v>53</v>
      </c>
      <c r="D354" t="s">
        <v>12</v>
      </c>
      <c r="E354" t="s">
        <v>344</v>
      </c>
      <c r="F354" t="s">
        <v>363</v>
      </c>
      <c r="G354">
        <v>75170</v>
      </c>
      <c r="H354" s="2">
        <v>63.48</v>
      </c>
      <c r="I354" s="1">
        <v>45315</v>
      </c>
      <c r="J354" t="s">
        <v>15</v>
      </c>
    </row>
    <row r="355" spans="1:10" x14ac:dyDescent="0.25">
      <c r="A355" t="str">
        <f>"48397"</f>
        <v>48397</v>
      </c>
      <c r="B355" t="s">
        <v>153</v>
      </c>
      <c r="C355" t="s">
        <v>11</v>
      </c>
      <c r="D355" t="s">
        <v>12</v>
      </c>
      <c r="E355" t="s">
        <v>154</v>
      </c>
      <c r="F355" t="s">
        <v>363</v>
      </c>
      <c r="G355">
        <v>75171</v>
      </c>
      <c r="H355" s="2">
        <v>88402.43</v>
      </c>
      <c r="I355" s="1">
        <v>45315</v>
      </c>
      <c r="J355" t="s">
        <v>15</v>
      </c>
    </row>
    <row r="356" spans="1:10" x14ac:dyDescent="0.25">
      <c r="A356" t="str">
        <f>"50015"</f>
        <v>50015</v>
      </c>
      <c r="B356" t="s">
        <v>568</v>
      </c>
      <c r="C356" t="s">
        <v>53</v>
      </c>
      <c r="D356" t="s">
        <v>12</v>
      </c>
      <c r="E356" t="s">
        <v>569</v>
      </c>
      <c r="F356" t="s">
        <v>363</v>
      </c>
      <c r="G356">
        <v>75172</v>
      </c>
      <c r="H356" s="2">
        <v>80</v>
      </c>
      <c r="I356" s="1">
        <v>45315</v>
      </c>
      <c r="J356" t="s">
        <v>15</v>
      </c>
    </row>
    <row r="357" spans="1:10" x14ac:dyDescent="0.25">
      <c r="A357" t="str">
        <f>"49696"</f>
        <v>49696</v>
      </c>
      <c r="B357" t="s">
        <v>493</v>
      </c>
      <c r="C357" t="s">
        <v>11</v>
      </c>
      <c r="D357" t="s">
        <v>12</v>
      </c>
      <c r="E357">
        <v>77833</v>
      </c>
      <c r="F357" t="s">
        <v>363</v>
      </c>
      <c r="G357">
        <v>75173</v>
      </c>
      <c r="H357" s="2">
        <v>90</v>
      </c>
      <c r="I357" s="1">
        <v>45315</v>
      </c>
      <c r="J357" t="s">
        <v>15</v>
      </c>
    </row>
    <row r="358" spans="1:10" x14ac:dyDescent="0.25">
      <c r="A358" t="str">
        <f>"35068"</f>
        <v>35068</v>
      </c>
      <c r="B358" t="s">
        <v>408</v>
      </c>
      <c r="C358" t="s">
        <v>53</v>
      </c>
      <c r="D358" t="s">
        <v>12</v>
      </c>
      <c r="E358" t="s">
        <v>226</v>
      </c>
      <c r="F358" t="s">
        <v>363</v>
      </c>
      <c r="G358">
        <v>75174</v>
      </c>
      <c r="H358" s="2">
        <v>6437.41</v>
      </c>
      <c r="I358" s="1">
        <v>45315</v>
      </c>
      <c r="J358" t="s">
        <v>15</v>
      </c>
    </row>
    <row r="359" spans="1:10" x14ac:dyDescent="0.25">
      <c r="A359" t="str">
        <f>"36540"</f>
        <v>36540</v>
      </c>
      <c r="B359" t="s">
        <v>570</v>
      </c>
      <c r="C359" t="s">
        <v>25</v>
      </c>
      <c r="D359" t="s">
        <v>12</v>
      </c>
      <c r="E359" t="s">
        <v>571</v>
      </c>
      <c r="F359" t="s">
        <v>363</v>
      </c>
      <c r="G359">
        <v>75175</v>
      </c>
      <c r="H359" s="2">
        <v>1035</v>
      </c>
      <c r="I359" s="1">
        <v>45315</v>
      </c>
      <c r="J359" t="s">
        <v>15</v>
      </c>
    </row>
    <row r="360" spans="1:10" x14ac:dyDescent="0.25">
      <c r="A360" t="str">
        <f>"1"</f>
        <v>1</v>
      </c>
      <c r="B360" t="s">
        <v>572</v>
      </c>
      <c r="C360" t="s">
        <v>53</v>
      </c>
      <c r="D360" t="s">
        <v>12</v>
      </c>
      <c r="E360">
        <v>75204</v>
      </c>
      <c r="F360" t="s">
        <v>363</v>
      </c>
      <c r="G360">
        <v>75176</v>
      </c>
      <c r="H360" s="2">
        <v>250</v>
      </c>
      <c r="I360" s="1">
        <v>45315</v>
      </c>
      <c r="J360" t="s">
        <v>15</v>
      </c>
    </row>
    <row r="361" spans="1:10" x14ac:dyDescent="0.25">
      <c r="A361" t="str">
        <f>"50374"</f>
        <v>50374</v>
      </c>
      <c r="B361" t="s">
        <v>26</v>
      </c>
      <c r="C361" t="s">
        <v>27</v>
      </c>
      <c r="D361" t="s">
        <v>12</v>
      </c>
      <c r="E361">
        <v>77426</v>
      </c>
      <c r="F361" t="s">
        <v>363</v>
      </c>
      <c r="G361">
        <v>75177</v>
      </c>
      <c r="H361" s="2">
        <v>2046</v>
      </c>
      <c r="I361" s="1">
        <v>45315</v>
      </c>
      <c r="J361" t="s">
        <v>15</v>
      </c>
    </row>
    <row r="362" spans="1:10" x14ac:dyDescent="0.25">
      <c r="A362" t="str">
        <f>"47386"</f>
        <v>47386</v>
      </c>
      <c r="B362" t="s">
        <v>28</v>
      </c>
      <c r="C362" t="s">
        <v>29</v>
      </c>
      <c r="D362" t="s">
        <v>12</v>
      </c>
      <c r="E362">
        <v>77459</v>
      </c>
      <c r="F362" t="s">
        <v>363</v>
      </c>
      <c r="G362">
        <v>75178</v>
      </c>
      <c r="H362" s="2">
        <v>141.24</v>
      </c>
      <c r="I362" s="1">
        <v>45315</v>
      </c>
      <c r="J362" t="s">
        <v>15</v>
      </c>
    </row>
    <row r="363" spans="1:10" x14ac:dyDescent="0.25">
      <c r="A363" t="str">
        <f>"45425"</f>
        <v>45425</v>
      </c>
      <c r="B363" t="s">
        <v>298</v>
      </c>
      <c r="C363" t="s">
        <v>11</v>
      </c>
      <c r="D363" t="s">
        <v>12</v>
      </c>
      <c r="E363" t="s">
        <v>299</v>
      </c>
      <c r="F363" t="s">
        <v>363</v>
      </c>
      <c r="G363">
        <v>75179</v>
      </c>
      <c r="H363" s="2">
        <v>736.85</v>
      </c>
      <c r="I363" s="1">
        <v>45315</v>
      </c>
      <c r="J363" t="s">
        <v>14</v>
      </c>
    </row>
    <row r="364" spans="1:10" x14ac:dyDescent="0.25">
      <c r="A364" t="str">
        <f>"45425"</f>
        <v>45425</v>
      </c>
      <c r="B364" t="s">
        <v>298</v>
      </c>
      <c r="C364" t="s">
        <v>11</v>
      </c>
      <c r="D364" t="s">
        <v>12</v>
      </c>
      <c r="E364" t="s">
        <v>299</v>
      </c>
      <c r="F364" t="s">
        <v>363</v>
      </c>
      <c r="G364">
        <v>75179</v>
      </c>
      <c r="H364" s="2">
        <v>736.85</v>
      </c>
      <c r="I364" s="1">
        <v>45317</v>
      </c>
      <c r="J364" t="s">
        <v>14</v>
      </c>
    </row>
    <row r="365" spans="1:10" x14ac:dyDescent="0.25">
      <c r="A365" t="str">
        <f>"50172"</f>
        <v>50172</v>
      </c>
      <c r="B365" t="s">
        <v>573</v>
      </c>
      <c r="C365" t="s">
        <v>574</v>
      </c>
      <c r="D365" t="s">
        <v>12</v>
      </c>
      <c r="E365" t="s">
        <v>575</v>
      </c>
      <c r="F365" t="s">
        <v>363</v>
      </c>
      <c r="G365">
        <v>75180</v>
      </c>
      <c r="H365" s="2">
        <v>4100</v>
      </c>
      <c r="I365" s="1">
        <v>45315</v>
      </c>
      <c r="J365" t="s">
        <v>15</v>
      </c>
    </row>
    <row r="366" spans="1:10" x14ac:dyDescent="0.25">
      <c r="A366" t="str">
        <f>"48264"</f>
        <v>48264</v>
      </c>
      <c r="B366" t="s">
        <v>203</v>
      </c>
      <c r="C366" t="s">
        <v>125</v>
      </c>
      <c r="D366" t="s">
        <v>12</v>
      </c>
      <c r="E366">
        <v>77477</v>
      </c>
      <c r="F366" t="s">
        <v>363</v>
      </c>
      <c r="G366">
        <v>75181</v>
      </c>
      <c r="H366" s="2">
        <v>116</v>
      </c>
      <c r="I366" s="1">
        <v>45315</v>
      </c>
      <c r="J366" t="s">
        <v>15</v>
      </c>
    </row>
    <row r="367" spans="1:10" x14ac:dyDescent="0.25">
      <c r="A367" t="str">
        <f>"39240"</f>
        <v>39240</v>
      </c>
      <c r="B367" t="s">
        <v>345</v>
      </c>
      <c r="C367" t="s">
        <v>11</v>
      </c>
      <c r="D367" t="s">
        <v>12</v>
      </c>
      <c r="E367" t="s">
        <v>346</v>
      </c>
      <c r="F367" t="s">
        <v>363</v>
      </c>
      <c r="G367">
        <v>75182</v>
      </c>
      <c r="H367" s="2">
        <v>135</v>
      </c>
      <c r="I367" s="1">
        <v>45315</v>
      </c>
      <c r="J367" t="s">
        <v>15</v>
      </c>
    </row>
    <row r="368" spans="1:10" x14ac:dyDescent="0.25">
      <c r="A368" t="str">
        <f>"49891"</f>
        <v>49891</v>
      </c>
      <c r="B368" t="s">
        <v>230</v>
      </c>
      <c r="C368" t="s">
        <v>53</v>
      </c>
      <c r="D368" t="s">
        <v>12</v>
      </c>
      <c r="E368" t="s">
        <v>231</v>
      </c>
      <c r="F368" t="s">
        <v>363</v>
      </c>
      <c r="G368">
        <v>75183</v>
      </c>
      <c r="H368" s="2">
        <v>117.5</v>
      </c>
      <c r="I368" s="1">
        <v>45315</v>
      </c>
      <c r="J368" t="s">
        <v>15</v>
      </c>
    </row>
    <row r="369" spans="1:10" x14ac:dyDescent="0.25">
      <c r="A369" t="str">
        <f>"45198"</f>
        <v>45198</v>
      </c>
      <c r="B369" t="s">
        <v>576</v>
      </c>
      <c r="C369" t="s">
        <v>577</v>
      </c>
      <c r="D369" t="s">
        <v>12</v>
      </c>
      <c r="E369" t="s">
        <v>578</v>
      </c>
      <c r="F369" t="s">
        <v>363</v>
      </c>
      <c r="G369">
        <v>75184</v>
      </c>
      <c r="H369" s="2">
        <v>2251.8000000000002</v>
      </c>
      <c r="I369" s="1">
        <v>45315</v>
      </c>
      <c r="J369" t="s">
        <v>15</v>
      </c>
    </row>
    <row r="370" spans="1:10" x14ac:dyDescent="0.25">
      <c r="A370" t="str">
        <f>"50002"</f>
        <v>50002</v>
      </c>
      <c r="B370" t="s">
        <v>96</v>
      </c>
      <c r="C370" t="s">
        <v>53</v>
      </c>
      <c r="D370" t="s">
        <v>12</v>
      </c>
      <c r="E370" t="s">
        <v>97</v>
      </c>
      <c r="F370" t="s">
        <v>363</v>
      </c>
      <c r="G370">
        <v>75185</v>
      </c>
      <c r="H370" s="2">
        <v>902.78</v>
      </c>
      <c r="I370" s="1">
        <v>45315</v>
      </c>
      <c r="J370" t="s">
        <v>15</v>
      </c>
    </row>
    <row r="371" spans="1:10" x14ac:dyDescent="0.25">
      <c r="A371" t="str">
        <f>"47177"</f>
        <v>47177</v>
      </c>
      <c r="B371" t="s">
        <v>157</v>
      </c>
      <c r="C371" t="s">
        <v>53</v>
      </c>
      <c r="D371" t="s">
        <v>12</v>
      </c>
      <c r="E371" t="s">
        <v>158</v>
      </c>
      <c r="F371" t="s">
        <v>363</v>
      </c>
      <c r="G371">
        <v>75186</v>
      </c>
      <c r="H371" s="2">
        <v>3660.51</v>
      </c>
      <c r="I371" s="1">
        <v>45315</v>
      </c>
      <c r="J371" t="s">
        <v>15</v>
      </c>
    </row>
    <row r="372" spans="1:10" x14ac:dyDescent="0.25">
      <c r="A372" t="str">
        <f>"47177"</f>
        <v>47177</v>
      </c>
      <c r="B372" t="s">
        <v>157</v>
      </c>
      <c r="C372" t="s">
        <v>53</v>
      </c>
      <c r="D372" t="s">
        <v>12</v>
      </c>
      <c r="E372" t="s">
        <v>158</v>
      </c>
      <c r="F372" t="s">
        <v>363</v>
      </c>
      <c r="G372">
        <v>75187</v>
      </c>
      <c r="H372" s="2">
        <v>78.209999999999994</v>
      </c>
      <c r="I372" s="1">
        <v>45315</v>
      </c>
      <c r="J372" t="s">
        <v>15</v>
      </c>
    </row>
    <row r="373" spans="1:10" x14ac:dyDescent="0.25">
      <c r="A373" t="str">
        <f>"47177"</f>
        <v>47177</v>
      </c>
      <c r="B373" t="s">
        <v>157</v>
      </c>
      <c r="C373" t="s">
        <v>53</v>
      </c>
      <c r="D373" t="s">
        <v>12</v>
      </c>
      <c r="E373" t="s">
        <v>158</v>
      </c>
      <c r="F373" t="s">
        <v>363</v>
      </c>
      <c r="G373">
        <v>75188</v>
      </c>
      <c r="H373" s="2">
        <v>50.34</v>
      </c>
      <c r="I373" s="1">
        <v>45315</v>
      </c>
      <c r="J373" t="s">
        <v>15</v>
      </c>
    </row>
    <row r="374" spans="1:10" x14ac:dyDescent="0.25">
      <c r="A374" t="str">
        <f>"47177"</f>
        <v>47177</v>
      </c>
      <c r="B374" t="s">
        <v>157</v>
      </c>
      <c r="C374" t="s">
        <v>53</v>
      </c>
      <c r="D374" t="s">
        <v>12</v>
      </c>
      <c r="E374" t="s">
        <v>158</v>
      </c>
      <c r="F374" t="s">
        <v>363</v>
      </c>
      <c r="G374">
        <v>75189</v>
      </c>
      <c r="H374" s="2">
        <v>250.71</v>
      </c>
      <c r="I374" s="1">
        <v>45315</v>
      </c>
      <c r="J374" t="s">
        <v>15</v>
      </c>
    </row>
    <row r="375" spans="1:10" x14ac:dyDescent="0.25">
      <c r="A375" t="str">
        <f>"47177"</f>
        <v>47177</v>
      </c>
      <c r="B375" t="s">
        <v>157</v>
      </c>
      <c r="C375" t="s">
        <v>53</v>
      </c>
      <c r="D375" t="s">
        <v>12</v>
      </c>
      <c r="E375" t="s">
        <v>158</v>
      </c>
      <c r="F375" t="s">
        <v>363</v>
      </c>
      <c r="G375">
        <v>75190</v>
      </c>
      <c r="H375" s="2">
        <v>748.23</v>
      </c>
      <c r="I375" s="1">
        <v>45315</v>
      </c>
      <c r="J375" t="s">
        <v>15</v>
      </c>
    </row>
    <row r="376" spans="1:10" x14ac:dyDescent="0.25">
      <c r="A376" t="str">
        <f>"40590"</f>
        <v>40590</v>
      </c>
      <c r="B376" t="s">
        <v>259</v>
      </c>
      <c r="C376" t="s">
        <v>53</v>
      </c>
      <c r="D376" t="s">
        <v>12</v>
      </c>
      <c r="E376" t="s">
        <v>260</v>
      </c>
      <c r="F376" t="s">
        <v>363</v>
      </c>
      <c r="G376">
        <v>75191</v>
      </c>
      <c r="H376" s="2">
        <v>119.83</v>
      </c>
      <c r="I376" s="1">
        <v>45315</v>
      </c>
      <c r="J376" t="s">
        <v>15</v>
      </c>
    </row>
    <row r="377" spans="1:10" x14ac:dyDescent="0.25">
      <c r="A377" t="str">
        <f>"48220"</f>
        <v>48220</v>
      </c>
      <c r="B377" t="s">
        <v>204</v>
      </c>
      <c r="C377" t="s">
        <v>205</v>
      </c>
      <c r="D377" t="s">
        <v>12</v>
      </c>
      <c r="E377">
        <v>77445</v>
      </c>
      <c r="F377" t="s">
        <v>363</v>
      </c>
      <c r="G377">
        <v>75192</v>
      </c>
      <c r="H377" s="2">
        <v>2886.48</v>
      </c>
      <c r="I377" s="1">
        <v>45315</v>
      </c>
      <c r="J377" t="s">
        <v>15</v>
      </c>
    </row>
    <row r="378" spans="1:10" x14ac:dyDescent="0.25">
      <c r="A378" t="str">
        <f>"41762"</f>
        <v>41762</v>
      </c>
      <c r="B378" t="s">
        <v>172</v>
      </c>
      <c r="C378" t="s">
        <v>11</v>
      </c>
      <c r="D378" t="s">
        <v>12</v>
      </c>
      <c r="E378" t="s">
        <v>48</v>
      </c>
      <c r="F378" t="s">
        <v>363</v>
      </c>
      <c r="G378">
        <v>75193</v>
      </c>
      <c r="H378" s="2">
        <v>11605.96</v>
      </c>
      <c r="I378" s="1">
        <v>45315</v>
      </c>
      <c r="J378" t="s">
        <v>15</v>
      </c>
    </row>
    <row r="379" spans="1:10" x14ac:dyDescent="0.25">
      <c r="A379" t="str">
        <f>"42425"</f>
        <v>42425</v>
      </c>
      <c r="B379" t="s">
        <v>172</v>
      </c>
      <c r="C379" t="s">
        <v>11</v>
      </c>
      <c r="D379" t="s">
        <v>12</v>
      </c>
      <c r="E379" t="s">
        <v>37</v>
      </c>
      <c r="F379" t="s">
        <v>363</v>
      </c>
      <c r="G379">
        <v>75194</v>
      </c>
      <c r="H379" s="2">
        <v>36750.04</v>
      </c>
      <c r="I379" s="1">
        <v>45315</v>
      </c>
      <c r="J379" t="s">
        <v>15</v>
      </c>
    </row>
    <row r="380" spans="1:10" x14ac:dyDescent="0.25">
      <c r="A380" t="str">
        <f>"41850"</f>
        <v>41850</v>
      </c>
      <c r="B380" t="s">
        <v>232</v>
      </c>
      <c r="C380" t="s">
        <v>11</v>
      </c>
      <c r="D380" t="s">
        <v>12</v>
      </c>
      <c r="E380" t="s">
        <v>37</v>
      </c>
      <c r="F380" t="s">
        <v>363</v>
      </c>
      <c r="G380">
        <v>75195</v>
      </c>
      <c r="H380" s="2">
        <v>275</v>
      </c>
      <c r="I380" s="1">
        <v>45315</v>
      </c>
      <c r="J380" t="s">
        <v>15</v>
      </c>
    </row>
    <row r="381" spans="1:10" x14ac:dyDescent="0.25">
      <c r="A381" t="str">
        <f>"49734"</f>
        <v>49734</v>
      </c>
      <c r="B381" t="s">
        <v>427</v>
      </c>
      <c r="C381" t="s">
        <v>152</v>
      </c>
      <c r="D381" t="s">
        <v>12</v>
      </c>
      <c r="E381">
        <v>77380</v>
      </c>
      <c r="F381" t="s">
        <v>363</v>
      </c>
      <c r="G381">
        <v>75196</v>
      </c>
      <c r="H381" s="2">
        <v>432.48</v>
      </c>
      <c r="I381" s="1">
        <v>45315</v>
      </c>
      <c r="J381" t="s">
        <v>15</v>
      </c>
    </row>
    <row r="382" spans="1:10" x14ac:dyDescent="0.25">
      <c r="A382" t="str">
        <f>"50346"</f>
        <v>50346</v>
      </c>
      <c r="B382" t="s">
        <v>162</v>
      </c>
      <c r="C382" t="s">
        <v>25</v>
      </c>
      <c r="D382" t="s">
        <v>12</v>
      </c>
      <c r="E382">
        <v>78746</v>
      </c>
      <c r="F382" t="s">
        <v>363</v>
      </c>
      <c r="G382">
        <v>75197</v>
      </c>
      <c r="H382" s="2">
        <v>495.93</v>
      </c>
      <c r="I382" s="1">
        <v>45315</v>
      </c>
      <c r="J382" t="s">
        <v>15</v>
      </c>
    </row>
    <row r="383" spans="1:10" x14ac:dyDescent="0.25">
      <c r="A383" t="str">
        <f>"47820"</f>
        <v>47820</v>
      </c>
      <c r="B383" t="s">
        <v>235</v>
      </c>
      <c r="C383" t="s">
        <v>11</v>
      </c>
      <c r="D383" t="s">
        <v>12</v>
      </c>
      <c r="E383">
        <v>77833</v>
      </c>
      <c r="F383" t="s">
        <v>363</v>
      </c>
      <c r="G383">
        <v>75198</v>
      </c>
      <c r="H383" s="2">
        <v>604</v>
      </c>
      <c r="I383" s="1">
        <v>45315</v>
      </c>
      <c r="J383" t="s">
        <v>15</v>
      </c>
    </row>
    <row r="384" spans="1:10" x14ac:dyDescent="0.25">
      <c r="A384" t="str">
        <f>"44900"</f>
        <v>44900</v>
      </c>
      <c r="B384" t="s">
        <v>506</v>
      </c>
      <c r="C384" t="s">
        <v>63</v>
      </c>
      <c r="D384" t="s">
        <v>64</v>
      </c>
      <c r="E384" t="s">
        <v>507</v>
      </c>
      <c r="F384" t="s">
        <v>363</v>
      </c>
      <c r="G384">
        <v>75208</v>
      </c>
      <c r="H384" s="2">
        <v>1690.6</v>
      </c>
      <c r="I384" s="1">
        <v>45322</v>
      </c>
      <c r="J384" t="s">
        <v>15</v>
      </c>
    </row>
    <row r="385" spans="1:10" x14ac:dyDescent="0.25">
      <c r="A385" t="str">
        <f>"48184"</f>
        <v>48184</v>
      </c>
      <c r="B385" t="s">
        <v>579</v>
      </c>
      <c r="C385" t="s">
        <v>90</v>
      </c>
      <c r="D385" t="s">
        <v>12</v>
      </c>
      <c r="E385">
        <v>77041</v>
      </c>
      <c r="F385" t="s">
        <v>363</v>
      </c>
      <c r="G385">
        <v>75209</v>
      </c>
      <c r="H385" s="2">
        <v>1289.8699999999999</v>
      </c>
      <c r="I385" s="1">
        <v>45322</v>
      </c>
      <c r="J385" t="s">
        <v>15</v>
      </c>
    </row>
    <row r="386" spans="1:10" x14ac:dyDescent="0.25">
      <c r="A386" t="str">
        <f>"49573"</f>
        <v>49573</v>
      </c>
      <c r="B386" t="s">
        <v>171</v>
      </c>
      <c r="C386" t="s">
        <v>152</v>
      </c>
      <c r="D386" t="s">
        <v>12</v>
      </c>
      <c r="E386">
        <v>77386</v>
      </c>
      <c r="F386" t="s">
        <v>363</v>
      </c>
      <c r="G386">
        <v>75210</v>
      </c>
      <c r="H386" s="2">
        <v>15135</v>
      </c>
      <c r="I386" s="1">
        <v>45322</v>
      </c>
      <c r="J386" t="s">
        <v>15</v>
      </c>
    </row>
    <row r="387" spans="1:10" x14ac:dyDescent="0.25">
      <c r="A387" t="str">
        <f>"49754"</f>
        <v>49754</v>
      </c>
      <c r="B387" t="s">
        <v>580</v>
      </c>
      <c r="C387" t="s">
        <v>25</v>
      </c>
      <c r="D387" t="s">
        <v>12</v>
      </c>
      <c r="E387">
        <v>78752</v>
      </c>
      <c r="F387" t="s">
        <v>363</v>
      </c>
      <c r="G387">
        <v>75211</v>
      </c>
      <c r="H387" s="2">
        <v>750</v>
      </c>
      <c r="I387" s="1">
        <v>45322</v>
      </c>
      <c r="J387" t="s">
        <v>15</v>
      </c>
    </row>
    <row r="388" spans="1:10" x14ac:dyDescent="0.25">
      <c r="A388" t="str">
        <f>"48890"</f>
        <v>48890</v>
      </c>
      <c r="B388" t="s">
        <v>581</v>
      </c>
      <c r="C388" t="s">
        <v>11</v>
      </c>
      <c r="D388" t="s">
        <v>12</v>
      </c>
      <c r="E388">
        <v>77833</v>
      </c>
      <c r="F388" t="s">
        <v>363</v>
      </c>
      <c r="G388">
        <v>75212</v>
      </c>
      <c r="H388" s="2">
        <v>178.7</v>
      </c>
      <c r="I388" s="1">
        <v>45322</v>
      </c>
      <c r="J388" t="s">
        <v>15</v>
      </c>
    </row>
    <row r="389" spans="1:10" x14ac:dyDescent="0.25">
      <c r="A389" t="str">
        <f>"03580"</f>
        <v>03580</v>
      </c>
      <c r="B389" t="s">
        <v>326</v>
      </c>
      <c r="C389" t="s">
        <v>11</v>
      </c>
      <c r="D389" t="s">
        <v>12</v>
      </c>
      <c r="E389" t="s">
        <v>37</v>
      </c>
      <c r="F389" t="s">
        <v>363</v>
      </c>
      <c r="G389">
        <v>75213</v>
      </c>
      <c r="H389" s="2">
        <v>3244.49</v>
      </c>
      <c r="I389" s="1">
        <v>45322</v>
      </c>
      <c r="J389" t="s">
        <v>15</v>
      </c>
    </row>
    <row r="390" spans="1:10" x14ac:dyDescent="0.25">
      <c r="A390" t="str">
        <f>"03680"</f>
        <v>03680</v>
      </c>
      <c r="B390" t="s">
        <v>137</v>
      </c>
      <c r="C390" t="s">
        <v>76</v>
      </c>
      <c r="D390" t="s">
        <v>12</v>
      </c>
      <c r="E390">
        <v>77807</v>
      </c>
      <c r="F390" t="s">
        <v>363</v>
      </c>
      <c r="G390">
        <v>75214</v>
      </c>
      <c r="H390" s="2">
        <v>676</v>
      </c>
      <c r="I390" s="1">
        <v>45322</v>
      </c>
      <c r="J390" t="s">
        <v>15</v>
      </c>
    </row>
    <row r="391" spans="1:10" x14ac:dyDescent="0.25">
      <c r="A391" t="str">
        <f>"46435"</f>
        <v>46435</v>
      </c>
      <c r="B391" t="s">
        <v>582</v>
      </c>
      <c r="C391" t="s">
        <v>169</v>
      </c>
      <c r="D391" t="s">
        <v>166</v>
      </c>
      <c r="E391" t="s">
        <v>583</v>
      </c>
      <c r="F391" t="s">
        <v>363</v>
      </c>
      <c r="G391">
        <v>75215</v>
      </c>
      <c r="H391" s="2">
        <v>434</v>
      </c>
      <c r="I391" s="1">
        <v>45322</v>
      </c>
      <c r="J391" t="s">
        <v>15</v>
      </c>
    </row>
    <row r="392" spans="1:10" x14ac:dyDescent="0.25">
      <c r="A392" t="str">
        <f>"48079"</f>
        <v>48079</v>
      </c>
      <c r="B392" t="s">
        <v>404</v>
      </c>
      <c r="C392" t="s">
        <v>405</v>
      </c>
      <c r="D392" t="s">
        <v>12</v>
      </c>
      <c r="E392">
        <v>79452</v>
      </c>
      <c r="F392" t="s">
        <v>363</v>
      </c>
      <c r="G392">
        <v>75216</v>
      </c>
      <c r="H392" s="2">
        <v>13.41</v>
      </c>
      <c r="I392" s="1">
        <v>45322</v>
      </c>
      <c r="J392" t="s">
        <v>15</v>
      </c>
    </row>
    <row r="393" spans="1:10" x14ac:dyDescent="0.25">
      <c r="A393" t="str">
        <f>"46473"</f>
        <v>46473</v>
      </c>
      <c r="B393" t="s">
        <v>215</v>
      </c>
      <c r="C393" t="s">
        <v>121</v>
      </c>
      <c r="D393" t="s">
        <v>64</v>
      </c>
      <c r="E393" t="s">
        <v>216</v>
      </c>
      <c r="F393" t="s">
        <v>363</v>
      </c>
      <c r="G393">
        <v>75217</v>
      </c>
      <c r="H393" s="2">
        <v>79.150000000000006</v>
      </c>
      <c r="I393" s="1">
        <v>45322</v>
      </c>
      <c r="J393" t="s">
        <v>15</v>
      </c>
    </row>
    <row r="394" spans="1:10" x14ac:dyDescent="0.25">
      <c r="A394" t="str">
        <f>"49865"</f>
        <v>49865</v>
      </c>
      <c r="B394" t="s">
        <v>584</v>
      </c>
      <c r="C394" t="s">
        <v>53</v>
      </c>
      <c r="D394" t="s">
        <v>12</v>
      </c>
      <c r="E394">
        <v>75247</v>
      </c>
      <c r="F394" t="s">
        <v>363</v>
      </c>
      <c r="G394">
        <v>75218</v>
      </c>
      <c r="H394" s="2">
        <v>2750</v>
      </c>
      <c r="I394" s="1">
        <v>45322</v>
      </c>
      <c r="J394" t="s">
        <v>15</v>
      </c>
    </row>
    <row r="395" spans="1:10" x14ac:dyDescent="0.25">
      <c r="A395" t="str">
        <f>"46855"</f>
        <v>46855</v>
      </c>
      <c r="B395" t="s">
        <v>428</v>
      </c>
      <c r="C395" t="s">
        <v>17</v>
      </c>
      <c r="D395" t="s">
        <v>12</v>
      </c>
      <c r="E395">
        <v>77842</v>
      </c>
      <c r="F395" t="s">
        <v>363</v>
      </c>
      <c r="G395">
        <v>75219</v>
      </c>
      <c r="H395" s="2">
        <v>82.3</v>
      </c>
      <c r="I395" s="1">
        <v>45322</v>
      </c>
      <c r="J395" t="s">
        <v>15</v>
      </c>
    </row>
    <row r="396" spans="1:10" x14ac:dyDescent="0.25">
      <c r="A396" t="str">
        <f>"48126"</f>
        <v>48126</v>
      </c>
      <c r="B396" t="s">
        <v>327</v>
      </c>
      <c r="C396" t="s">
        <v>173</v>
      </c>
      <c r="D396" t="s">
        <v>168</v>
      </c>
      <c r="E396" t="s">
        <v>328</v>
      </c>
      <c r="F396" t="s">
        <v>363</v>
      </c>
      <c r="G396">
        <v>75220</v>
      </c>
      <c r="H396" s="2">
        <v>153.58000000000001</v>
      </c>
      <c r="I396" s="1">
        <v>45322</v>
      </c>
      <c r="J396" t="s">
        <v>15</v>
      </c>
    </row>
    <row r="397" spans="1:10" x14ac:dyDescent="0.25">
      <c r="A397" t="str">
        <f>"06663"</f>
        <v>06663</v>
      </c>
      <c r="B397" t="s">
        <v>469</v>
      </c>
      <c r="C397" t="s">
        <v>11</v>
      </c>
      <c r="D397" t="s">
        <v>12</v>
      </c>
      <c r="E397" t="s">
        <v>37</v>
      </c>
      <c r="F397" t="s">
        <v>363</v>
      </c>
      <c r="G397">
        <v>75221</v>
      </c>
      <c r="H397" s="2">
        <v>2109.73</v>
      </c>
      <c r="I397" s="1">
        <v>45322</v>
      </c>
      <c r="J397" t="s">
        <v>15</v>
      </c>
    </row>
    <row r="398" spans="1:10" x14ac:dyDescent="0.25">
      <c r="A398" t="str">
        <f>"07439"</f>
        <v>07439</v>
      </c>
      <c r="B398" t="s">
        <v>167</v>
      </c>
      <c r="C398" t="s">
        <v>11</v>
      </c>
      <c r="D398" t="s">
        <v>12</v>
      </c>
      <c r="E398" t="s">
        <v>48</v>
      </c>
      <c r="F398" t="s">
        <v>363</v>
      </c>
      <c r="G398">
        <v>75222</v>
      </c>
      <c r="H398" s="2">
        <v>2832.22</v>
      </c>
      <c r="I398" s="1">
        <v>45322</v>
      </c>
      <c r="J398" t="s">
        <v>15</v>
      </c>
    </row>
    <row r="399" spans="1:10" x14ac:dyDescent="0.25">
      <c r="A399" t="str">
        <f>"49796"</f>
        <v>49796</v>
      </c>
      <c r="B399" t="s">
        <v>386</v>
      </c>
      <c r="C399" t="s">
        <v>11</v>
      </c>
      <c r="D399" t="s">
        <v>12</v>
      </c>
      <c r="E399">
        <v>77834</v>
      </c>
      <c r="F399" t="s">
        <v>363</v>
      </c>
      <c r="G399">
        <v>75223</v>
      </c>
      <c r="H399" s="2">
        <v>3194</v>
      </c>
      <c r="I399" s="1">
        <v>45322</v>
      </c>
      <c r="J399" t="s">
        <v>15</v>
      </c>
    </row>
    <row r="400" spans="1:10" x14ac:dyDescent="0.25">
      <c r="A400" t="str">
        <f>"08720"</f>
        <v>08720</v>
      </c>
      <c r="B400" t="s">
        <v>374</v>
      </c>
      <c r="C400" t="s">
        <v>11</v>
      </c>
      <c r="D400" t="s">
        <v>12</v>
      </c>
      <c r="E400" t="s">
        <v>37</v>
      </c>
      <c r="F400" t="s">
        <v>363</v>
      </c>
      <c r="G400">
        <v>75224</v>
      </c>
      <c r="H400" s="2">
        <v>540</v>
      </c>
      <c r="I400" s="1">
        <v>45322</v>
      </c>
      <c r="J400" t="s">
        <v>15</v>
      </c>
    </row>
    <row r="401" spans="1:10" x14ac:dyDescent="0.25">
      <c r="A401" t="str">
        <f>"46698"</f>
        <v>46698</v>
      </c>
      <c r="B401" t="s">
        <v>102</v>
      </c>
      <c r="C401" t="s">
        <v>11</v>
      </c>
      <c r="D401" t="s">
        <v>12</v>
      </c>
      <c r="E401" t="s">
        <v>103</v>
      </c>
      <c r="F401" t="s">
        <v>363</v>
      </c>
      <c r="G401">
        <v>75225</v>
      </c>
      <c r="H401" s="2">
        <v>782.8</v>
      </c>
      <c r="I401" s="1">
        <v>45322</v>
      </c>
      <c r="J401" t="s">
        <v>15</v>
      </c>
    </row>
    <row r="402" spans="1:10" x14ac:dyDescent="0.25">
      <c r="A402" t="str">
        <f>"09599"</f>
        <v>09599</v>
      </c>
      <c r="B402" t="s">
        <v>142</v>
      </c>
      <c r="C402" t="s">
        <v>143</v>
      </c>
      <c r="D402" t="s">
        <v>12</v>
      </c>
      <c r="E402" t="s">
        <v>144</v>
      </c>
      <c r="F402" t="s">
        <v>363</v>
      </c>
      <c r="G402">
        <v>75226</v>
      </c>
      <c r="H402" s="2">
        <v>485.59</v>
      </c>
      <c r="I402" s="1">
        <v>45322</v>
      </c>
      <c r="J402" t="s">
        <v>15</v>
      </c>
    </row>
    <row r="403" spans="1:10" x14ac:dyDescent="0.25">
      <c r="A403" t="str">
        <f>"10350"</f>
        <v>10350</v>
      </c>
      <c r="B403" t="s">
        <v>395</v>
      </c>
      <c r="C403" t="s">
        <v>53</v>
      </c>
      <c r="D403" t="s">
        <v>12</v>
      </c>
      <c r="E403" t="s">
        <v>396</v>
      </c>
      <c r="F403" t="s">
        <v>363</v>
      </c>
      <c r="G403">
        <v>75227</v>
      </c>
      <c r="H403" s="2">
        <v>1967.91</v>
      </c>
      <c r="I403" s="1">
        <v>45322</v>
      </c>
      <c r="J403" t="s">
        <v>15</v>
      </c>
    </row>
    <row r="404" spans="1:10" x14ac:dyDescent="0.25">
      <c r="A404" t="str">
        <f>"49649"</f>
        <v>49649</v>
      </c>
      <c r="B404" t="s">
        <v>61</v>
      </c>
      <c r="C404" t="s">
        <v>11</v>
      </c>
      <c r="D404" t="s">
        <v>12</v>
      </c>
      <c r="E404">
        <v>77833</v>
      </c>
      <c r="F404" t="s">
        <v>363</v>
      </c>
      <c r="G404">
        <v>75228</v>
      </c>
      <c r="H404" s="2">
        <v>1440</v>
      </c>
      <c r="I404" s="1">
        <v>45322</v>
      </c>
      <c r="J404" t="s">
        <v>15</v>
      </c>
    </row>
    <row r="405" spans="1:10" x14ac:dyDescent="0.25">
      <c r="A405" t="str">
        <f>"46984"</f>
        <v>46984</v>
      </c>
      <c r="B405" t="s">
        <v>447</v>
      </c>
      <c r="C405" t="s">
        <v>448</v>
      </c>
      <c r="D405" t="s">
        <v>248</v>
      </c>
      <c r="E405">
        <v>20190</v>
      </c>
      <c r="F405" t="s">
        <v>363</v>
      </c>
      <c r="G405">
        <v>75229</v>
      </c>
      <c r="H405" s="2">
        <v>58715.839999999997</v>
      </c>
      <c r="I405" s="1">
        <v>45322</v>
      </c>
      <c r="J405" t="s">
        <v>15</v>
      </c>
    </row>
    <row r="406" spans="1:10" x14ac:dyDescent="0.25">
      <c r="A406" t="str">
        <f>"47924"</f>
        <v>47924</v>
      </c>
      <c r="B406" t="s">
        <v>237</v>
      </c>
      <c r="C406" t="s">
        <v>238</v>
      </c>
      <c r="D406" t="s">
        <v>239</v>
      </c>
      <c r="E406" t="s">
        <v>240</v>
      </c>
      <c r="F406" t="s">
        <v>363</v>
      </c>
      <c r="G406">
        <v>75230</v>
      </c>
      <c r="H406" s="2">
        <v>136.62</v>
      </c>
      <c r="I406" s="1">
        <v>45322</v>
      </c>
      <c r="J406" t="s">
        <v>15</v>
      </c>
    </row>
    <row r="407" spans="1:10" x14ac:dyDescent="0.25">
      <c r="A407" t="str">
        <f>"49099"</f>
        <v>49099</v>
      </c>
      <c r="B407" t="s">
        <v>174</v>
      </c>
      <c r="C407" t="s">
        <v>53</v>
      </c>
      <c r="D407" t="s">
        <v>12</v>
      </c>
      <c r="E407">
        <v>75313</v>
      </c>
      <c r="F407" t="s">
        <v>363</v>
      </c>
      <c r="G407">
        <v>75231</v>
      </c>
      <c r="H407" s="2">
        <v>1911.46</v>
      </c>
      <c r="I407" s="1">
        <v>45322</v>
      </c>
      <c r="J407" t="s">
        <v>15</v>
      </c>
    </row>
    <row r="408" spans="1:10" x14ac:dyDescent="0.25">
      <c r="A408" t="str">
        <f>"48006"</f>
        <v>48006</v>
      </c>
      <c r="B408" t="s">
        <v>217</v>
      </c>
      <c r="C408" t="s">
        <v>53</v>
      </c>
      <c r="D408" t="s">
        <v>12</v>
      </c>
      <c r="E408">
        <v>75266</v>
      </c>
      <c r="F408" t="s">
        <v>363</v>
      </c>
      <c r="G408">
        <v>75232</v>
      </c>
      <c r="H408" s="2">
        <v>645.4</v>
      </c>
      <c r="I408" s="1">
        <v>45322</v>
      </c>
      <c r="J408" t="s">
        <v>15</v>
      </c>
    </row>
    <row r="409" spans="1:10" x14ac:dyDescent="0.25">
      <c r="A409" t="str">
        <f>"48467"</f>
        <v>48467</v>
      </c>
      <c r="B409" t="s">
        <v>98</v>
      </c>
      <c r="C409" t="s">
        <v>53</v>
      </c>
      <c r="D409" t="s">
        <v>12</v>
      </c>
      <c r="E409" t="s">
        <v>99</v>
      </c>
      <c r="F409" t="s">
        <v>363</v>
      </c>
      <c r="G409">
        <v>75233</v>
      </c>
      <c r="H409" s="2">
        <v>525.24</v>
      </c>
      <c r="I409" s="1">
        <v>45322</v>
      </c>
      <c r="J409" t="s">
        <v>15</v>
      </c>
    </row>
    <row r="410" spans="1:10" x14ac:dyDescent="0.25">
      <c r="A410" t="str">
        <f>"49427"</f>
        <v>49427</v>
      </c>
      <c r="B410" t="s">
        <v>66</v>
      </c>
      <c r="C410" t="s">
        <v>63</v>
      </c>
      <c r="D410" t="s">
        <v>64</v>
      </c>
      <c r="E410" t="s">
        <v>67</v>
      </c>
      <c r="F410" t="s">
        <v>363</v>
      </c>
      <c r="G410">
        <v>75234</v>
      </c>
      <c r="H410" s="2">
        <v>471.5</v>
      </c>
      <c r="I410" s="1">
        <v>45322</v>
      </c>
      <c r="J410" t="s">
        <v>15</v>
      </c>
    </row>
    <row r="411" spans="1:10" x14ac:dyDescent="0.25">
      <c r="A411" t="str">
        <f>"12815"</f>
        <v>12815</v>
      </c>
      <c r="B411" t="s">
        <v>422</v>
      </c>
      <c r="C411" t="s">
        <v>11</v>
      </c>
      <c r="D411" t="s">
        <v>12</v>
      </c>
      <c r="E411" t="s">
        <v>37</v>
      </c>
      <c r="F411" t="s">
        <v>363</v>
      </c>
      <c r="G411">
        <v>75235</v>
      </c>
      <c r="H411" s="2">
        <v>230.83</v>
      </c>
      <c r="I411" s="1">
        <v>45322</v>
      </c>
      <c r="J411" t="s">
        <v>15</v>
      </c>
    </row>
    <row r="412" spans="1:10" x14ac:dyDescent="0.25">
      <c r="A412" t="str">
        <f>"12850"</f>
        <v>12850</v>
      </c>
      <c r="B412" t="s">
        <v>362</v>
      </c>
      <c r="C412" t="s">
        <v>11</v>
      </c>
      <c r="D412" t="s">
        <v>12</v>
      </c>
      <c r="E412" t="s">
        <v>37</v>
      </c>
      <c r="F412" t="s">
        <v>363</v>
      </c>
      <c r="G412">
        <v>75236</v>
      </c>
      <c r="H412" s="2">
        <v>488.22</v>
      </c>
      <c r="I412" s="1">
        <v>45322</v>
      </c>
      <c r="J412" t="s">
        <v>15</v>
      </c>
    </row>
    <row r="413" spans="1:10" x14ac:dyDescent="0.25">
      <c r="A413" t="str">
        <f>"12870"</f>
        <v>12870</v>
      </c>
      <c r="B413" t="s">
        <v>243</v>
      </c>
      <c r="C413" t="s">
        <v>11</v>
      </c>
      <c r="D413" t="s">
        <v>12</v>
      </c>
      <c r="E413" t="s">
        <v>37</v>
      </c>
      <c r="F413" t="s">
        <v>363</v>
      </c>
      <c r="G413">
        <v>75237</v>
      </c>
      <c r="H413" s="2">
        <v>57.48</v>
      </c>
      <c r="I413" s="1">
        <v>45322</v>
      </c>
      <c r="J413" t="s">
        <v>15</v>
      </c>
    </row>
    <row r="414" spans="1:10" x14ac:dyDescent="0.25">
      <c r="A414" t="str">
        <f>"48170"</f>
        <v>48170</v>
      </c>
      <c r="B414" t="s">
        <v>399</v>
      </c>
      <c r="C414" t="s">
        <v>17</v>
      </c>
      <c r="D414" t="s">
        <v>12</v>
      </c>
      <c r="E414">
        <v>77845</v>
      </c>
      <c r="F414" t="s">
        <v>363</v>
      </c>
      <c r="G414">
        <v>75238</v>
      </c>
      <c r="H414" s="2">
        <v>217512.48</v>
      </c>
      <c r="I414" s="1">
        <v>45322</v>
      </c>
      <c r="J414" t="s">
        <v>15</v>
      </c>
    </row>
    <row r="415" spans="1:10" x14ac:dyDescent="0.25">
      <c r="A415" t="str">
        <f>"50408"</f>
        <v>50408</v>
      </c>
      <c r="B415" t="s">
        <v>585</v>
      </c>
      <c r="F415" t="s">
        <v>363</v>
      </c>
      <c r="G415">
        <v>75239</v>
      </c>
      <c r="H415" s="2">
        <v>151.55000000000001</v>
      </c>
      <c r="I415" s="1">
        <v>45322</v>
      </c>
      <c r="J415" t="s">
        <v>15</v>
      </c>
    </row>
    <row r="416" spans="1:10" x14ac:dyDescent="0.25">
      <c r="A416" t="str">
        <f>"14360"</f>
        <v>14360</v>
      </c>
      <c r="B416" t="s">
        <v>586</v>
      </c>
      <c r="C416" t="s">
        <v>587</v>
      </c>
      <c r="D416" t="s">
        <v>24</v>
      </c>
      <c r="E416" t="s">
        <v>588</v>
      </c>
      <c r="F416" t="s">
        <v>363</v>
      </c>
      <c r="G416">
        <v>75240</v>
      </c>
      <c r="H416" s="2">
        <v>10401.08</v>
      </c>
      <c r="I416" s="1">
        <v>45322</v>
      </c>
      <c r="J416" t="s">
        <v>15</v>
      </c>
    </row>
    <row r="417" spans="1:10" x14ac:dyDescent="0.25">
      <c r="A417" t="str">
        <f>"15040"</f>
        <v>15040</v>
      </c>
      <c r="B417" t="s">
        <v>515</v>
      </c>
      <c r="C417" t="s">
        <v>331</v>
      </c>
      <c r="D417" t="s">
        <v>12</v>
      </c>
      <c r="E417" t="s">
        <v>516</v>
      </c>
      <c r="F417" t="s">
        <v>363</v>
      </c>
      <c r="G417">
        <v>75241</v>
      </c>
      <c r="H417" s="2">
        <v>11.25</v>
      </c>
      <c r="I417" s="1">
        <v>45322</v>
      </c>
      <c r="J417" t="s">
        <v>15</v>
      </c>
    </row>
    <row r="418" spans="1:10" x14ac:dyDescent="0.25">
      <c r="A418" t="str">
        <f>"48188"</f>
        <v>48188</v>
      </c>
      <c r="B418" t="s">
        <v>589</v>
      </c>
      <c r="C418" t="s">
        <v>11</v>
      </c>
      <c r="D418" t="s">
        <v>12</v>
      </c>
      <c r="E418">
        <v>77833</v>
      </c>
      <c r="F418" t="s">
        <v>363</v>
      </c>
      <c r="G418">
        <v>75242</v>
      </c>
      <c r="H418" s="2">
        <v>990</v>
      </c>
      <c r="I418" s="1">
        <v>45322</v>
      </c>
      <c r="J418" t="s">
        <v>15</v>
      </c>
    </row>
    <row r="419" spans="1:10" x14ac:dyDescent="0.25">
      <c r="A419" t="str">
        <f>"15920"</f>
        <v>15920</v>
      </c>
      <c r="B419" t="s">
        <v>264</v>
      </c>
      <c r="C419" t="s">
        <v>53</v>
      </c>
      <c r="D419" t="s">
        <v>12</v>
      </c>
      <c r="E419">
        <v>75320</v>
      </c>
      <c r="F419" t="s">
        <v>363</v>
      </c>
      <c r="G419">
        <v>75243</v>
      </c>
      <c r="H419" s="2">
        <v>1078.2</v>
      </c>
      <c r="I419" s="1">
        <v>45322</v>
      </c>
      <c r="J419" t="s">
        <v>15</v>
      </c>
    </row>
    <row r="420" spans="1:10" x14ac:dyDescent="0.25">
      <c r="A420" t="str">
        <f>"50017"</f>
        <v>50017</v>
      </c>
      <c r="B420" t="s">
        <v>338</v>
      </c>
      <c r="C420" t="s">
        <v>53</v>
      </c>
      <c r="D420" t="s">
        <v>12</v>
      </c>
      <c r="E420" t="s">
        <v>339</v>
      </c>
      <c r="F420" t="s">
        <v>363</v>
      </c>
      <c r="G420">
        <v>75244</v>
      </c>
      <c r="H420" s="2">
        <v>535</v>
      </c>
      <c r="I420" s="1">
        <v>45322</v>
      </c>
      <c r="J420" t="s">
        <v>15</v>
      </c>
    </row>
    <row r="421" spans="1:10" x14ac:dyDescent="0.25">
      <c r="A421" t="str">
        <f>"16240"</f>
        <v>16240</v>
      </c>
      <c r="B421" t="s">
        <v>266</v>
      </c>
      <c r="C421" t="s">
        <v>267</v>
      </c>
      <c r="D421" t="s">
        <v>40</v>
      </c>
      <c r="E421" t="s">
        <v>268</v>
      </c>
      <c r="F421" t="s">
        <v>363</v>
      </c>
      <c r="G421">
        <v>75245</v>
      </c>
      <c r="H421" s="2">
        <v>120.99</v>
      </c>
      <c r="I421" s="1">
        <v>45322</v>
      </c>
      <c r="J421" t="s">
        <v>15</v>
      </c>
    </row>
    <row r="422" spans="1:10" x14ac:dyDescent="0.25">
      <c r="A422" t="str">
        <f>"46876"</f>
        <v>46876</v>
      </c>
      <c r="B422" t="s">
        <v>185</v>
      </c>
      <c r="C422" t="s">
        <v>63</v>
      </c>
      <c r="D422" t="s">
        <v>64</v>
      </c>
      <c r="E422" t="s">
        <v>186</v>
      </c>
      <c r="F422" t="s">
        <v>363</v>
      </c>
      <c r="G422">
        <v>75246</v>
      </c>
      <c r="H422" s="2">
        <v>1107.93</v>
      </c>
      <c r="I422" s="1">
        <v>45322</v>
      </c>
      <c r="J422" t="s">
        <v>15</v>
      </c>
    </row>
    <row r="423" spans="1:10" x14ac:dyDescent="0.25">
      <c r="A423" t="str">
        <f>"48686"</f>
        <v>48686</v>
      </c>
      <c r="B423" t="s">
        <v>550</v>
      </c>
      <c r="C423" t="s">
        <v>53</v>
      </c>
      <c r="D423" t="s">
        <v>12</v>
      </c>
      <c r="E423" t="s">
        <v>551</v>
      </c>
      <c r="F423" t="s">
        <v>363</v>
      </c>
      <c r="G423">
        <v>75249</v>
      </c>
      <c r="H423" s="2">
        <v>32025</v>
      </c>
      <c r="I423" s="1">
        <v>45322</v>
      </c>
      <c r="J423" t="s">
        <v>15</v>
      </c>
    </row>
    <row r="424" spans="1:10" x14ac:dyDescent="0.25">
      <c r="A424" t="str">
        <f>"19730"</f>
        <v>19730</v>
      </c>
      <c r="B424" t="s">
        <v>413</v>
      </c>
      <c r="C424" t="s">
        <v>414</v>
      </c>
      <c r="D424" t="s">
        <v>12</v>
      </c>
      <c r="E424" t="s">
        <v>415</v>
      </c>
      <c r="F424" t="s">
        <v>363</v>
      </c>
      <c r="G424">
        <v>75250</v>
      </c>
      <c r="H424" s="2">
        <v>61.96</v>
      </c>
      <c r="I424" s="1">
        <v>45322</v>
      </c>
      <c r="J424" t="s">
        <v>15</v>
      </c>
    </row>
    <row r="425" spans="1:10" x14ac:dyDescent="0.25">
      <c r="A425" t="str">
        <f>"20200"</f>
        <v>20200</v>
      </c>
      <c r="B425" t="s">
        <v>270</v>
      </c>
      <c r="C425" t="s">
        <v>11</v>
      </c>
      <c r="D425" t="s">
        <v>12</v>
      </c>
      <c r="E425" t="s">
        <v>271</v>
      </c>
      <c r="F425" t="s">
        <v>363</v>
      </c>
      <c r="G425">
        <v>75251</v>
      </c>
      <c r="H425" s="2">
        <v>46.8</v>
      </c>
      <c r="I425" s="1">
        <v>45322</v>
      </c>
      <c r="J425" t="s">
        <v>15</v>
      </c>
    </row>
    <row r="426" spans="1:10" x14ac:dyDescent="0.25">
      <c r="A426" t="str">
        <f>"48858"</f>
        <v>48858</v>
      </c>
      <c r="B426" t="s">
        <v>116</v>
      </c>
      <c r="C426" t="s">
        <v>11</v>
      </c>
      <c r="D426" t="s">
        <v>12</v>
      </c>
      <c r="E426">
        <v>77833</v>
      </c>
      <c r="F426" t="s">
        <v>363</v>
      </c>
      <c r="G426">
        <v>75252</v>
      </c>
      <c r="H426" s="2">
        <v>12613.53</v>
      </c>
      <c r="I426" s="1">
        <v>45322</v>
      </c>
      <c r="J426" t="s">
        <v>15</v>
      </c>
    </row>
    <row r="427" spans="1:10" x14ac:dyDescent="0.25">
      <c r="A427" t="str">
        <f>"50381"</f>
        <v>50381</v>
      </c>
      <c r="B427" t="s">
        <v>272</v>
      </c>
      <c r="F427" t="s">
        <v>363</v>
      </c>
      <c r="G427">
        <v>75253</v>
      </c>
      <c r="H427" s="2">
        <v>25.95</v>
      </c>
      <c r="I427" s="1">
        <v>45322</v>
      </c>
      <c r="J427" t="s">
        <v>15</v>
      </c>
    </row>
    <row r="428" spans="1:10" x14ac:dyDescent="0.25">
      <c r="A428" t="str">
        <f>"1"</f>
        <v>1</v>
      </c>
      <c r="B428" t="s">
        <v>590</v>
      </c>
      <c r="C428" t="s">
        <v>11</v>
      </c>
      <c r="D428" t="s">
        <v>12</v>
      </c>
      <c r="E428">
        <v>77833</v>
      </c>
      <c r="F428" t="s">
        <v>363</v>
      </c>
      <c r="G428">
        <v>75254</v>
      </c>
      <c r="H428" s="2">
        <v>100</v>
      </c>
      <c r="I428" s="1">
        <v>45322</v>
      </c>
      <c r="J428" t="s">
        <v>15</v>
      </c>
    </row>
    <row r="429" spans="1:10" x14ac:dyDescent="0.25">
      <c r="A429" t="str">
        <f>"22160"</f>
        <v>22160</v>
      </c>
      <c r="B429" t="s">
        <v>481</v>
      </c>
      <c r="C429" t="s">
        <v>53</v>
      </c>
      <c r="D429" t="s">
        <v>12</v>
      </c>
      <c r="E429" t="s">
        <v>482</v>
      </c>
      <c r="F429" t="s">
        <v>363</v>
      </c>
      <c r="G429">
        <v>75255</v>
      </c>
      <c r="H429" s="2">
        <v>498</v>
      </c>
      <c r="I429" s="1">
        <v>45322</v>
      </c>
      <c r="J429" t="s">
        <v>15</v>
      </c>
    </row>
    <row r="430" spans="1:10" x14ac:dyDescent="0.25">
      <c r="A430" t="str">
        <f>"48700"</f>
        <v>48700</v>
      </c>
      <c r="B430" t="s">
        <v>273</v>
      </c>
      <c r="C430" t="s">
        <v>207</v>
      </c>
      <c r="D430" t="s">
        <v>274</v>
      </c>
      <c r="E430" t="s">
        <v>275</v>
      </c>
      <c r="F430" t="s">
        <v>363</v>
      </c>
      <c r="G430">
        <v>75256</v>
      </c>
      <c r="H430" s="2">
        <v>1644</v>
      </c>
      <c r="I430" s="1">
        <v>45322</v>
      </c>
      <c r="J430" t="s">
        <v>15</v>
      </c>
    </row>
    <row r="431" spans="1:10" x14ac:dyDescent="0.25">
      <c r="A431" t="str">
        <f>"50037"</f>
        <v>50037</v>
      </c>
      <c r="B431" t="s">
        <v>334</v>
      </c>
      <c r="C431" t="s">
        <v>335</v>
      </c>
      <c r="D431" t="s">
        <v>197</v>
      </c>
      <c r="E431" t="s">
        <v>336</v>
      </c>
      <c r="F431" t="s">
        <v>363</v>
      </c>
      <c r="G431">
        <v>75257</v>
      </c>
      <c r="H431" s="2">
        <v>132.18</v>
      </c>
      <c r="I431" s="1">
        <v>45322</v>
      </c>
      <c r="J431" t="s">
        <v>15</v>
      </c>
    </row>
    <row r="432" spans="1:10" x14ac:dyDescent="0.25">
      <c r="A432" t="str">
        <f>"49316"</f>
        <v>49316</v>
      </c>
      <c r="B432" t="s">
        <v>342</v>
      </c>
      <c r="C432" t="s">
        <v>11</v>
      </c>
      <c r="D432" t="s">
        <v>12</v>
      </c>
      <c r="E432">
        <v>77834</v>
      </c>
      <c r="F432" t="s">
        <v>363</v>
      </c>
      <c r="G432">
        <v>75258</v>
      </c>
      <c r="H432" s="2">
        <v>211.05</v>
      </c>
      <c r="I432" s="1">
        <v>45322</v>
      </c>
      <c r="J432" t="s">
        <v>15</v>
      </c>
    </row>
    <row r="433" spans="1:10" x14ac:dyDescent="0.25">
      <c r="A433" t="str">
        <f>"49200"</f>
        <v>49200</v>
      </c>
      <c r="B433" t="s">
        <v>124</v>
      </c>
      <c r="C433" t="s">
        <v>125</v>
      </c>
      <c r="D433" t="s">
        <v>12</v>
      </c>
      <c r="E433">
        <v>77477</v>
      </c>
      <c r="F433" t="s">
        <v>363</v>
      </c>
      <c r="G433">
        <v>75259</v>
      </c>
      <c r="H433" s="2">
        <v>1000.69</v>
      </c>
      <c r="I433" s="1">
        <v>45322</v>
      </c>
      <c r="J433" t="s">
        <v>15</v>
      </c>
    </row>
    <row r="434" spans="1:10" x14ac:dyDescent="0.25">
      <c r="A434" t="str">
        <f>"50277"</f>
        <v>50277</v>
      </c>
      <c r="B434" t="s">
        <v>192</v>
      </c>
      <c r="C434" t="s">
        <v>53</v>
      </c>
      <c r="D434" t="s">
        <v>12</v>
      </c>
      <c r="E434" t="s">
        <v>193</v>
      </c>
      <c r="F434" t="s">
        <v>363</v>
      </c>
      <c r="G434">
        <v>75260</v>
      </c>
      <c r="H434" s="2">
        <v>290.39999999999998</v>
      </c>
      <c r="I434" s="1">
        <v>45322</v>
      </c>
      <c r="J434" t="s">
        <v>15</v>
      </c>
    </row>
    <row r="435" spans="1:10" x14ac:dyDescent="0.25">
      <c r="A435" t="str">
        <f>"49238"</f>
        <v>49238</v>
      </c>
      <c r="B435" t="s">
        <v>151</v>
      </c>
      <c r="C435" t="s">
        <v>11</v>
      </c>
      <c r="D435" t="s">
        <v>12</v>
      </c>
      <c r="E435">
        <v>77833</v>
      </c>
      <c r="F435" t="s">
        <v>363</v>
      </c>
      <c r="G435">
        <v>75261</v>
      </c>
      <c r="H435" s="2">
        <v>4500</v>
      </c>
      <c r="I435" s="1">
        <v>45322</v>
      </c>
      <c r="J435" t="s">
        <v>15</v>
      </c>
    </row>
    <row r="436" spans="1:10" x14ac:dyDescent="0.25">
      <c r="A436" t="str">
        <f>"50170"</f>
        <v>50170</v>
      </c>
      <c r="B436" t="s">
        <v>505</v>
      </c>
      <c r="C436" t="s">
        <v>221</v>
      </c>
      <c r="D436" t="s">
        <v>12</v>
      </c>
      <c r="E436">
        <v>77433</v>
      </c>
      <c r="F436" t="s">
        <v>363</v>
      </c>
      <c r="G436">
        <v>75262</v>
      </c>
      <c r="H436" s="2">
        <v>1893.18</v>
      </c>
      <c r="I436" s="1">
        <v>45322</v>
      </c>
      <c r="J436" t="s">
        <v>15</v>
      </c>
    </row>
    <row r="437" spans="1:10" x14ac:dyDescent="0.25">
      <c r="A437" t="str">
        <f>"1"</f>
        <v>1</v>
      </c>
      <c r="B437" t="s">
        <v>591</v>
      </c>
      <c r="C437" t="s">
        <v>11</v>
      </c>
      <c r="D437" t="s">
        <v>12</v>
      </c>
      <c r="E437">
        <v>77833</v>
      </c>
      <c r="F437" t="s">
        <v>363</v>
      </c>
      <c r="G437">
        <v>75263</v>
      </c>
      <c r="H437" s="2">
        <v>100</v>
      </c>
      <c r="I437" s="1">
        <v>45322</v>
      </c>
      <c r="J437" t="s">
        <v>15</v>
      </c>
    </row>
    <row r="438" spans="1:10" x14ac:dyDescent="0.25">
      <c r="A438" t="str">
        <f>"47319"</f>
        <v>47319</v>
      </c>
      <c r="B438" t="s">
        <v>393</v>
      </c>
      <c r="C438" t="s">
        <v>53</v>
      </c>
      <c r="D438" t="s">
        <v>12</v>
      </c>
      <c r="E438" t="s">
        <v>394</v>
      </c>
      <c r="F438" t="s">
        <v>363</v>
      </c>
      <c r="G438">
        <v>75264</v>
      </c>
      <c r="H438" s="2">
        <v>1177.6300000000001</v>
      </c>
      <c r="I438" s="1">
        <v>45322</v>
      </c>
      <c r="J438" t="s">
        <v>15</v>
      </c>
    </row>
    <row r="439" spans="1:10" x14ac:dyDescent="0.25">
      <c r="A439" t="str">
        <f>"50216"</f>
        <v>50216</v>
      </c>
      <c r="B439" t="s">
        <v>378</v>
      </c>
      <c r="C439" t="s">
        <v>113</v>
      </c>
      <c r="D439" t="s">
        <v>12</v>
      </c>
      <c r="E439">
        <v>77835</v>
      </c>
      <c r="F439" t="s">
        <v>363</v>
      </c>
      <c r="G439">
        <v>75265</v>
      </c>
      <c r="H439" s="2">
        <v>441</v>
      </c>
      <c r="I439" s="1">
        <v>45322</v>
      </c>
      <c r="J439" t="s">
        <v>15</v>
      </c>
    </row>
    <row r="440" spans="1:10" x14ac:dyDescent="0.25">
      <c r="A440" t="str">
        <f>"27953"</f>
        <v>27953</v>
      </c>
      <c r="B440" t="s">
        <v>308</v>
      </c>
      <c r="C440" t="s">
        <v>280</v>
      </c>
      <c r="D440" t="s">
        <v>115</v>
      </c>
      <c r="E440" t="s">
        <v>309</v>
      </c>
      <c r="F440" t="s">
        <v>363</v>
      </c>
      <c r="G440">
        <v>75266</v>
      </c>
      <c r="H440" s="2">
        <v>3833.55</v>
      </c>
      <c r="I440" s="1">
        <v>45322</v>
      </c>
      <c r="J440" t="s">
        <v>15</v>
      </c>
    </row>
    <row r="441" spans="1:10" x14ac:dyDescent="0.25">
      <c r="A441" t="str">
        <f>"47533"</f>
        <v>47533</v>
      </c>
      <c r="B441" t="s">
        <v>198</v>
      </c>
      <c r="C441" t="s">
        <v>71</v>
      </c>
      <c r="D441" t="s">
        <v>72</v>
      </c>
      <c r="E441" t="s">
        <v>199</v>
      </c>
      <c r="F441" t="s">
        <v>363</v>
      </c>
      <c r="G441">
        <v>75267</v>
      </c>
      <c r="H441" s="2">
        <v>2305.5300000000002</v>
      </c>
      <c r="I441" s="1">
        <v>45322</v>
      </c>
      <c r="J441" t="s">
        <v>15</v>
      </c>
    </row>
    <row r="442" spans="1:10" x14ac:dyDescent="0.25">
      <c r="A442" t="str">
        <f>"47978"</f>
        <v>47978</v>
      </c>
      <c r="B442" t="s">
        <v>592</v>
      </c>
      <c r="C442" t="s">
        <v>53</v>
      </c>
      <c r="D442" t="s">
        <v>12</v>
      </c>
      <c r="E442" t="s">
        <v>593</v>
      </c>
      <c r="F442" t="s">
        <v>363</v>
      </c>
      <c r="G442">
        <v>75268</v>
      </c>
      <c r="H442" s="2">
        <v>1848.1</v>
      </c>
      <c r="I442" s="1">
        <v>45322</v>
      </c>
      <c r="J442" t="s">
        <v>15</v>
      </c>
    </row>
    <row r="443" spans="1:10" x14ac:dyDescent="0.25">
      <c r="A443" t="str">
        <f>"29955"</f>
        <v>29955</v>
      </c>
      <c r="B443" t="s">
        <v>281</v>
      </c>
      <c r="C443" t="s">
        <v>53</v>
      </c>
      <c r="D443" t="s">
        <v>12</v>
      </c>
      <c r="E443" t="s">
        <v>282</v>
      </c>
      <c r="F443" t="s">
        <v>363</v>
      </c>
      <c r="G443">
        <v>75269</v>
      </c>
      <c r="H443" s="2">
        <v>2645.41</v>
      </c>
      <c r="I443" s="1">
        <v>45322</v>
      </c>
      <c r="J443" t="s">
        <v>15</v>
      </c>
    </row>
    <row r="444" spans="1:10" x14ac:dyDescent="0.25">
      <c r="A444" t="str">
        <f>"45831"</f>
        <v>45831</v>
      </c>
      <c r="B444" t="s">
        <v>379</v>
      </c>
      <c r="C444" t="s">
        <v>90</v>
      </c>
      <c r="D444" t="s">
        <v>12</v>
      </c>
      <c r="E444">
        <v>77073</v>
      </c>
      <c r="F444" t="s">
        <v>363</v>
      </c>
      <c r="G444">
        <v>75270</v>
      </c>
      <c r="H444" s="2">
        <v>525</v>
      </c>
      <c r="I444" s="1">
        <v>45322</v>
      </c>
      <c r="J444" t="s">
        <v>15</v>
      </c>
    </row>
    <row r="445" spans="1:10" x14ac:dyDescent="0.25">
      <c r="A445" t="str">
        <f>"47562"</f>
        <v>47562</v>
      </c>
      <c r="B445" t="s">
        <v>594</v>
      </c>
      <c r="C445" t="s">
        <v>595</v>
      </c>
      <c r="D445" t="s">
        <v>12</v>
      </c>
      <c r="E445">
        <v>77584</v>
      </c>
      <c r="F445" t="s">
        <v>363</v>
      </c>
      <c r="G445">
        <v>75271</v>
      </c>
      <c r="H445" s="2">
        <v>2019.28</v>
      </c>
      <c r="I445" s="1">
        <v>45322</v>
      </c>
      <c r="J445" t="s">
        <v>15</v>
      </c>
    </row>
    <row r="446" spans="1:10" x14ac:dyDescent="0.25">
      <c r="A446" t="str">
        <f>"50191"</f>
        <v>50191</v>
      </c>
      <c r="B446" t="s">
        <v>241</v>
      </c>
      <c r="C446" t="s">
        <v>53</v>
      </c>
      <c r="D446" t="s">
        <v>12</v>
      </c>
      <c r="E446" t="s">
        <v>242</v>
      </c>
      <c r="F446" t="s">
        <v>363</v>
      </c>
      <c r="G446">
        <v>75272</v>
      </c>
      <c r="H446" s="2">
        <v>46.31</v>
      </c>
      <c r="I446" s="1">
        <v>45322</v>
      </c>
      <c r="J446" t="s">
        <v>15</v>
      </c>
    </row>
    <row r="447" spans="1:10" x14ac:dyDescent="0.25">
      <c r="A447" t="str">
        <f>"30120"</f>
        <v>30120</v>
      </c>
      <c r="B447" t="s">
        <v>20</v>
      </c>
      <c r="C447" t="s">
        <v>21</v>
      </c>
      <c r="D447" t="s">
        <v>22</v>
      </c>
      <c r="E447" t="s">
        <v>23</v>
      </c>
      <c r="F447" t="s">
        <v>363</v>
      </c>
      <c r="G447">
        <v>75273</v>
      </c>
      <c r="H447" s="2">
        <v>109.23</v>
      </c>
      <c r="I447" s="1">
        <v>45322</v>
      </c>
      <c r="J447" t="s">
        <v>15</v>
      </c>
    </row>
    <row r="448" spans="1:10" x14ac:dyDescent="0.25">
      <c r="A448" t="str">
        <f>"48667"</f>
        <v>48667</v>
      </c>
      <c r="B448" t="s">
        <v>165</v>
      </c>
      <c r="C448" t="s">
        <v>53</v>
      </c>
      <c r="D448" t="s">
        <v>12</v>
      </c>
      <c r="E448">
        <v>75265</v>
      </c>
      <c r="F448" t="s">
        <v>363</v>
      </c>
      <c r="G448">
        <v>75274</v>
      </c>
      <c r="H448" s="2">
        <v>1170.3699999999999</v>
      </c>
      <c r="I448" s="1">
        <v>45322</v>
      </c>
      <c r="J448" t="s">
        <v>15</v>
      </c>
    </row>
    <row r="449" spans="1:10" x14ac:dyDescent="0.25">
      <c r="A449" t="str">
        <f>"49963"</f>
        <v>49963</v>
      </c>
      <c r="B449" t="s">
        <v>596</v>
      </c>
      <c r="C449" t="s">
        <v>597</v>
      </c>
      <c r="D449" t="s">
        <v>168</v>
      </c>
      <c r="E449">
        <v>14221</v>
      </c>
      <c r="F449" t="s">
        <v>363</v>
      </c>
      <c r="G449">
        <v>75275</v>
      </c>
      <c r="H449" s="2">
        <v>239.61</v>
      </c>
      <c r="I449" s="1">
        <v>45322</v>
      </c>
      <c r="J449" t="s">
        <v>15</v>
      </c>
    </row>
    <row r="450" spans="1:10" x14ac:dyDescent="0.25">
      <c r="A450" t="str">
        <f>"47929"</f>
        <v>47929</v>
      </c>
      <c r="B450" t="s">
        <v>324</v>
      </c>
      <c r="C450" t="s">
        <v>53</v>
      </c>
      <c r="D450" t="s">
        <v>12</v>
      </c>
      <c r="E450" t="s">
        <v>325</v>
      </c>
      <c r="F450" t="s">
        <v>363</v>
      </c>
      <c r="G450">
        <v>75276</v>
      </c>
      <c r="H450" s="2">
        <v>640.62</v>
      </c>
      <c r="I450" s="1">
        <v>45322</v>
      </c>
      <c r="J450" t="s">
        <v>15</v>
      </c>
    </row>
    <row r="451" spans="1:10" x14ac:dyDescent="0.25">
      <c r="A451" t="str">
        <f>"49392"</f>
        <v>49392</v>
      </c>
      <c r="B451" t="s">
        <v>251</v>
      </c>
      <c r="C451" t="s">
        <v>252</v>
      </c>
      <c r="D451" t="s">
        <v>166</v>
      </c>
      <c r="E451" t="s">
        <v>253</v>
      </c>
      <c r="F451" t="s">
        <v>363</v>
      </c>
      <c r="G451">
        <v>75277</v>
      </c>
      <c r="H451" s="2">
        <v>381.6</v>
      </c>
      <c r="I451" s="1">
        <v>45322</v>
      </c>
      <c r="J451" t="s">
        <v>15</v>
      </c>
    </row>
    <row r="452" spans="1:10" x14ac:dyDescent="0.25">
      <c r="A452" t="str">
        <f>"49760"</f>
        <v>49760</v>
      </c>
      <c r="B452" t="s">
        <v>598</v>
      </c>
      <c r="C452" t="s">
        <v>225</v>
      </c>
      <c r="D452" t="s">
        <v>91</v>
      </c>
      <c r="E452" t="s">
        <v>599</v>
      </c>
      <c r="F452" t="s">
        <v>363</v>
      </c>
      <c r="G452">
        <v>75278</v>
      </c>
      <c r="H452" s="2">
        <v>105.39</v>
      </c>
      <c r="I452" s="1">
        <v>45322</v>
      </c>
      <c r="J452" t="s">
        <v>15</v>
      </c>
    </row>
    <row r="453" spans="1:10" x14ac:dyDescent="0.25">
      <c r="A453" t="str">
        <f>"1"</f>
        <v>1</v>
      </c>
      <c r="B453" t="s">
        <v>600</v>
      </c>
      <c r="C453" t="s">
        <v>90</v>
      </c>
      <c r="D453" t="s">
        <v>12</v>
      </c>
      <c r="E453">
        <v>77079</v>
      </c>
      <c r="F453" t="s">
        <v>363</v>
      </c>
      <c r="G453">
        <v>75279</v>
      </c>
      <c r="H453" s="2">
        <v>500</v>
      </c>
      <c r="I453" s="1">
        <v>45322</v>
      </c>
      <c r="J453" t="s">
        <v>15</v>
      </c>
    </row>
    <row r="454" spans="1:10" x14ac:dyDescent="0.25">
      <c r="A454" t="str">
        <f>"48397"</f>
        <v>48397</v>
      </c>
      <c r="B454" t="s">
        <v>153</v>
      </c>
      <c r="C454" t="s">
        <v>11</v>
      </c>
      <c r="D454" t="s">
        <v>12</v>
      </c>
      <c r="E454" t="s">
        <v>154</v>
      </c>
      <c r="F454" t="s">
        <v>363</v>
      </c>
      <c r="G454">
        <v>75280</v>
      </c>
      <c r="H454" s="2">
        <v>6711.25</v>
      </c>
      <c r="I454" s="1">
        <v>45322</v>
      </c>
      <c r="J454" t="s">
        <v>15</v>
      </c>
    </row>
    <row r="455" spans="1:10" x14ac:dyDescent="0.25">
      <c r="A455" t="str">
        <f>"48463"</f>
        <v>48463</v>
      </c>
      <c r="B455" t="s">
        <v>601</v>
      </c>
      <c r="C455" t="s">
        <v>602</v>
      </c>
      <c r="D455" t="s">
        <v>12</v>
      </c>
      <c r="E455">
        <v>76244</v>
      </c>
      <c r="F455" t="s">
        <v>363</v>
      </c>
      <c r="G455">
        <v>75281</v>
      </c>
      <c r="H455" s="2">
        <v>3158.85</v>
      </c>
      <c r="I455" s="1">
        <v>45322</v>
      </c>
      <c r="J455" t="s">
        <v>15</v>
      </c>
    </row>
    <row r="456" spans="1:10" x14ac:dyDescent="0.25">
      <c r="A456" t="str">
        <f>"35068"</f>
        <v>35068</v>
      </c>
      <c r="B456" t="s">
        <v>408</v>
      </c>
      <c r="C456" t="s">
        <v>53</v>
      </c>
      <c r="D456" t="s">
        <v>12</v>
      </c>
      <c r="E456" t="s">
        <v>226</v>
      </c>
      <c r="F456" t="s">
        <v>363</v>
      </c>
      <c r="G456">
        <v>75282</v>
      </c>
      <c r="H456" s="2">
        <v>27583.24</v>
      </c>
      <c r="I456" s="1">
        <v>45322</v>
      </c>
      <c r="J456" t="s">
        <v>15</v>
      </c>
    </row>
    <row r="457" spans="1:10" x14ac:dyDescent="0.25">
      <c r="A457" t="str">
        <f>"49431"</f>
        <v>49431</v>
      </c>
      <c r="B457" t="s">
        <v>603</v>
      </c>
      <c r="C457" t="s">
        <v>604</v>
      </c>
      <c r="D457" t="s">
        <v>12</v>
      </c>
      <c r="E457">
        <v>78257</v>
      </c>
      <c r="F457" t="s">
        <v>363</v>
      </c>
      <c r="G457">
        <v>75283</v>
      </c>
      <c r="H457" s="2">
        <v>1205</v>
      </c>
      <c r="I457" s="1">
        <v>45322</v>
      </c>
      <c r="J457" t="s">
        <v>15</v>
      </c>
    </row>
    <row r="458" spans="1:10" x14ac:dyDescent="0.25">
      <c r="A458" t="str">
        <f>"47386"</f>
        <v>47386</v>
      </c>
      <c r="B458" t="s">
        <v>28</v>
      </c>
      <c r="C458" t="s">
        <v>29</v>
      </c>
      <c r="D458" t="s">
        <v>12</v>
      </c>
      <c r="E458">
        <v>77459</v>
      </c>
      <c r="F458" t="s">
        <v>363</v>
      </c>
      <c r="G458">
        <v>75284</v>
      </c>
      <c r="H458" s="2">
        <v>398.87</v>
      </c>
      <c r="I458" s="1">
        <v>45322</v>
      </c>
      <c r="J458" t="s">
        <v>15</v>
      </c>
    </row>
    <row r="459" spans="1:10" x14ac:dyDescent="0.25">
      <c r="A459" t="str">
        <f>"50373"</f>
        <v>50373</v>
      </c>
      <c r="B459" t="s">
        <v>438</v>
      </c>
      <c r="C459" t="s">
        <v>149</v>
      </c>
      <c r="D459" t="s">
        <v>12</v>
      </c>
      <c r="E459">
        <v>76107</v>
      </c>
      <c r="F459" t="s">
        <v>363</v>
      </c>
      <c r="G459">
        <v>75285</v>
      </c>
      <c r="H459" s="2">
        <v>425685.5</v>
      </c>
      <c r="I459" s="1">
        <v>45322</v>
      </c>
      <c r="J459" t="s">
        <v>15</v>
      </c>
    </row>
    <row r="460" spans="1:10" x14ac:dyDescent="0.25">
      <c r="A460" t="str">
        <f>"48156"</f>
        <v>48156</v>
      </c>
      <c r="B460" t="s">
        <v>287</v>
      </c>
      <c r="C460" t="s">
        <v>288</v>
      </c>
      <c r="D460" t="s">
        <v>12</v>
      </c>
      <c r="E460">
        <v>77494</v>
      </c>
      <c r="F460" t="s">
        <v>363</v>
      </c>
      <c r="G460">
        <v>75286</v>
      </c>
      <c r="H460" s="2">
        <v>932.48</v>
      </c>
      <c r="I460" s="1">
        <v>45322</v>
      </c>
      <c r="J460" t="s">
        <v>15</v>
      </c>
    </row>
    <row r="461" spans="1:10" x14ac:dyDescent="0.25">
      <c r="A461" t="str">
        <f>"47207"</f>
        <v>47207</v>
      </c>
      <c r="B461" t="s">
        <v>605</v>
      </c>
      <c r="C461" t="s">
        <v>606</v>
      </c>
      <c r="D461" t="s">
        <v>316</v>
      </c>
      <c r="E461" t="s">
        <v>607</v>
      </c>
      <c r="F461" t="s">
        <v>363</v>
      </c>
      <c r="G461">
        <v>75287</v>
      </c>
      <c r="H461" s="2">
        <v>826.16</v>
      </c>
      <c r="I461" s="1">
        <v>45322</v>
      </c>
      <c r="J461" t="s">
        <v>15</v>
      </c>
    </row>
    <row r="462" spans="1:10" x14ac:dyDescent="0.25">
      <c r="A462" t="str">
        <f>"48891"</f>
        <v>48891</v>
      </c>
      <c r="B462" t="s">
        <v>608</v>
      </c>
      <c r="C462" t="s">
        <v>25</v>
      </c>
      <c r="D462" t="s">
        <v>12</v>
      </c>
      <c r="E462">
        <v>78727</v>
      </c>
      <c r="F462" t="s">
        <v>363</v>
      </c>
      <c r="G462">
        <v>75288</v>
      </c>
      <c r="H462" s="2">
        <v>0.44</v>
      </c>
      <c r="I462" s="1">
        <v>45322</v>
      </c>
      <c r="J462" t="s">
        <v>15</v>
      </c>
    </row>
    <row r="463" spans="1:10" x14ac:dyDescent="0.25">
      <c r="A463" t="str">
        <f>"50002"</f>
        <v>50002</v>
      </c>
      <c r="B463" t="s">
        <v>96</v>
      </c>
      <c r="C463" t="s">
        <v>53</v>
      </c>
      <c r="D463" t="s">
        <v>12</v>
      </c>
      <c r="E463" t="s">
        <v>97</v>
      </c>
      <c r="F463" t="s">
        <v>363</v>
      </c>
      <c r="G463">
        <v>75289</v>
      </c>
      <c r="H463" s="2">
        <v>974.63</v>
      </c>
      <c r="I463" s="1">
        <v>45322</v>
      </c>
      <c r="J463" t="s">
        <v>15</v>
      </c>
    </row>
    <row r="464" spans="1:10" x14ac:dyDescent="0.25">
      <c r="A464" t="str">
        <f>"40509"</f>
        <v>40509</v>
      </c>
      <c r="B464" t="s">
        <v>381</v>
      </c>
      <c r="C464" t="s">
        <v>63</v>
      </c>
      <c r="D464" t="s">
        <v>64</v>
      </c>
      <c r="E464" t="s">
        <v>382</v>
      </c>
      <c r="F464" t="s">
        <v>363</v>
      </c>
      <c r="G464">
        <v>75290</v>
      </c>
      <c r="H464" s="2">
        <v>7772.85</v>
      </c>
      <c r="I464" s="1">
        <v>45322</v>
      </c>
      <c r="J464" t="s">
        <v>15</v>
      </c>
    </row>
    <row r="465" spans="1:10" x14ac:dyDescent="0.25">
      <c r="A465" t="str">
        <f>"45144"</f>
        <v>45144</v>
      </c>
      <c r="B465" t="s">
        <v>256</v>
      </c>
      <c r="C465" t="s">
        <v>257</v>
      </c>
      <c r="D465" t="s">
        <v>64</v>
      </c>
      <c r="E465" t="s">
        <v>258</v>
      </c>
      <c r="F465" t="s">
        <v>363</v>
      </c>
      <c r="G465">
        <v>75291</v>
      </c>
      <c r="H465" s="2">
        <v>983.11</v>
      </c>
      <c r="I465" s="1">
        <v>45322</v>
      </c>
      <c r="J465" t="s">
        <v>15</v>
      </c>
    </row>
    <row r="466" spans="1:10" x14ac:dyDescent="0.25">
      <c r="A466" t="str">
        <f>"49646"</f>
        <v>49646</v>
      </c>
      <c r="B466" t="s">
        <v>409</v>
      </c>
      <c r="C466" t="s">
        <v>53</v>
      </c>
      <c r="D466" t="s">
        <v>12</v>
      </c>
      <c r="E466" t="s">
        <v>410</v>
      </c>
      <c r="F466" t="s">
        <v>363</v>
      </c>
      <c r="G466">
        <v>75292</v>
      </c>
      <c r="H466" s="2">
        <v>64.760000000000005</v>
      </c>
      <c r="I466" s="1">
        <v>45322</v>
      </c>
      <c r="J466" t="s">
        <v>15</v>
      </c>
    </row>
    <row r="467" spans="1:10" x14ac:dyDescent="0.25">
      <c r="A467" t="str">
        <f>"47177"</f>
        <v>47177</v>
      </c>
      <c r="B467" t="s">
        <v>157</v>
      </c>
      <c r="C467" t="s">
        <v>53</v>
      </c>
      <c r="D467" t="s">
        <v>12</v>
      </c>
      <c r="E467" t="s">
        <v>158</v>
      </c>
      <c r="F467" t="s">
        <v>363</v>
      </c>
      <c r="G467">
        <v>75293</v>
      </c>
      <c r="H467" s="2">
        <v>2136.9699999999998</v>
      </c>
      <c r="I467" s="1">
        <v>45322</v>
      </c>
      <c r="J467" t="s">
        <v>15</v>
      </c>
    </row>
    <row r="468" spans="1:10" x14ac:dyDescent="0.25">
      <c r="A468" t="str">
        <f>"40960"</f>
        <v>40960</v>
      </c>
      <c r="B468" t="s">
        <v>159</v>
      </c>
      <c r="C468" t="s">
        <v>160</v>
      </c>
      <c r="D468" t="s">
        <v>24</v>
      </c>
      <c r="E468" t="s">
        <v>161</v>
      </c>
      <c r="F468" t="s">
        <v>363</v>
      </c>
      <c r="G468">
        <v>75294</v>
      </c>
      <c r="H468" s="2">
        <v>1409.5</v>
      </c>
      <c r="I468" s="1">
        <v>45322</v>
      </c>
      <c r="J468" t="s">
        <v>15</v>
      </c>
    </row>
    <row r="469" spans="1:10" x14ac:dyDescent="0.25">
      <c r="A469" t="str">
        <f>"49734"</f>
        <v>49734</v>
      </c>
      <c r="B469" t="s">
        <v>427</v>
      </c>
      <c r="C469" t="s">
        <v>152</v>
      </c>
      <c r="D469" t="s">
        <v>12</v>
      </c>
      <c r="E469">
        <v>77380</v>
      </c>
      <c r="F469" t="s">
        <v>363</v>
      </c>
      <c r="G469">
        <v>75295</v>
      </c>
      <c r="H469" s="2">
        <v>558.96</v>
      </c>
      <c r="I469" s="1">
        <v>45322</v>
      </c>
      <c r="J469" t="s">
        <v>15</v>
      </c>
    </row>
    <row r="470" spans="1:10" x14ac:dyDescent="0.25">
      <c r="A470" t="str">
        <f>"49827"</f>
        <v>49827</v>
      </c>
      <c r="B470" t="s">
        <v>290</v>
      </c>
      <c r="C470" t="s">
        <v>71</v>
      </c>
      <c r="D470" t="s">
        <v>72</v>
      </c>
      <c r="E470">
        <v>30341</v>
      </c>
      <c r="F470" t="s">
        <v>385</v>
      </c>
      <c r="G470">
        <v>1822</v>
      </c>
      <c r="H470" s="2">
        <v>56.75</v>
      </c>
      <c r="I470" s="1">
        <v>45294</v>
      </c>
      <c r="J470" t="s">
        <v>289</v>
      </c>
    </row>
    <row r="471" spans="1:10" x14ac:dyDescent="0.25">
      <c r="A471" t="str">
        <f>"27953"</f>
        <v>27953</v>
      </c>
      <c r="B471" t="s">
        <v>308</v>
      </c>
      <c r="C471" t="s">
        <v>280</v>
      </c>
      <c r="D471" t="s">
        <v>115</v>
      </c>
      <c r="E471" t="s">
        <v>309</v>
      </c>
      <c r="F471" t="s">
        <v>303</v>
      </c>
      <c r="G471">
        <v>1809</v>
      </c>
      <c r="H471" s="2">
        <v>5000</v>
      </c>
      <c r="I471" s="1">
        <v>45293</v>
      </c>
      <c r="J471" t="s">
        <v>289</v>
      </c>
    </row>
    <row r="472" spans="1:10" x14ac:dyDescent="0.25">
      <c r="A472" t="str">
        <f>"34532"</f>
        <v>34532</v>
      </c>
      <c r="B472" t="s">
        <v>295</v>
      </c>
      <c r="C472" t="s">
        <v>25</v>
      </c>
      <c r="D472" t="s">
        <v>12</v>
      </c>
      <c r="E472">
        <v>78711</v>
      </c>
      <c r="F472" t="s">
        <v>303</v>
      </c>
      <c r="G472">
        <v>1810</v>
      </c>
      <c r="H472" s="2">
        <v>49816.27</v>
      </c>
      <c r="I472" s="1">
        <v>45309</v>
      </c>
      <c r="J472" t="s">
        <v>289</v>
      </c>
    </row>
    <row r="473" spans="1:10" x14ac:dyDescent="0.25">
      <c r="A473" t="str">
        <f>"40595"</f>
        <v>40595</v>
      </c>
      <c r="B473" t="s">
        <v>291</v>
      </c>
      <c r="C473" t="s">
        <v>292</v>
      </c>
      <c r="D473" t="s">
        <v>293</v>
      </c>
      <c r="E473" t="s">
        <v>294</v>
      </c>
      <c r="F473" t="s">
        <v>303</v>
      </c>
      <c r="G473">
        <v>1811</v>
      </c>
      <c r="H473" s="2">
        <v>333.04</v>
      </c>
      <c r="I473" s="1">
        <v>45296</v>
      </c>
      <c r="J473" t="s">
        <v>289</v>
      </c>
    </row>
    <row r="474" spans="1:10" x14ac:dyDescent="0.25">
      <c r="A474" t="str">
        <f>"47412"</f>
        <v>47412</v>
      </c>
      <c r="B474" t="s">
        <v>300</v>
      </c>
      <c r="F474" t="s">
        <v>303</v>
      </c>
      <c r="G474">
        <v>1812</v>
      </c>
      <c r="H474" s="2">
        <v>7016.77</v>
      </c>
      <c r="I474" s="1">
        <v>45310</v>
      </c>
      <c r="J474" t="s">
        <v>289</v>
      </c>
    </row>
    <row r="475" spans="1:10" x14ac:dyDescent="0.25">
      <c r="A475" t="str">
        <f>"47413"</f>
        <v>47413</v>
      </c>
      <c r="B475" t="s">
        <v>305</v>
      </c>
      <c r="F475" t="s">
        <v>303</v>
      </c>
      <c r="G475">
        <v>1813</v>
      </c>
      <c r="H475" s="2">
        <v>1182.6300000000001</v>
      </c>
      <c r="I475" s="1">
        <v>45293</v>
      </c>
      <c r="J475" t="s">
        <v>289</v>
      </c>
    </row>
    <row r="476" spans="1:10" x14ac:dyDescent="0.25">
      <c r="A476" t="str">
        <f>"49095"</f>
        <v>49095</v>
      </c>
      <c r="B476" t="s">
        <v>306</v>
      </c>
      <c r="C476" t="s">
        <v>307</v>
      </c>
      <c r="D476" t="s">
        <v>85</v>
      </c>
      <c r="E476">
        <v>80111</v>
      </c>
      <c r="F476" t="s">
        <v>303</v>
      </c>
      <c r="G476">
        <v>1814</v>
      </c>
      <c r="H476" s="2">
        <v>599.63</v>
      </c>
      <c r="I476" s="1">
        <v>45293</v>
      </c>
      <c r="J476" t="s">
        <v>289</v>
      </c>
    </row>
    <row r="477" spans="1:10" x14ac:dyDescent="0.25">
      <c r="A477" t="str">
        <f>"50187"</f>
        <v>50187</v>
      </c>
      <c r="B477" t="s">
        <v>402</v>
      </c>
      <c r="C477" t="s">
        <v>53</v>
      </c>
      <c r="D477" t="s">
        <v>12</v>
      </c>
      <c r="E477">
        <v>75231</v>
      </c>
      <c r="F477" t="s">
        <v>303</v>
      </c>
      <c r="G477">
        <v>1815</v>
      </c>
      <c r="H477" s="2">
        <v>140037.68</v>
      </c>
      <c r="I477" s="1">
        <v>45315</v>
      </c>
      <c r="J477" t="s">
        <v>289</v>
      </c>
    </row>
    <row r="478" spans="1:10" x14ac:dyDescent="0.25">
      <c r="A478" t="str">
        <f>"50328"</f>
        <v>50328</v>
      </c>
      <c r="B478" t="s">
        <v>304</v>
      </c>
      <c r="C478" t="s">
        <v>222</v>
      </c>
      <c r="D478" t="s">
        <v>12</v>
      </c>
      <c r="E478">
        <v>75024</v>
      </c>
      <c r="F478" t="s">
        <v>303</v>
      </c>
      <c r="G478">
        <v>1816</v>
      </c>
      <c r="H478" s="2">
        <v>11511.89</v>
      </c>
      <c r="I478" s="1">
        <v>45295</v>
      </c>
      <c r="J478" t="s">
        <v>289</v>
      </c>
    </row>
    <row r="479" spans="1:10" x14ac:dyDescent="0.25">
      <c r="A479" t="str">
        <f>"34532"</f>
        <v>34532</v>
      </c>
      <c r="B479" t="s">
        <v>295</v>
      </c>
      <c r="C479" t="s">
        <v>25</v>
      </c>
      <c r="D479" t="s">
        <v>12</v>
      </c>
      <c r="E479">
        <v>78711</v>
      </c>
      <c r="F479" t="s">
        <v>303</v>
      </c>
      <c r="G479">
        <v>1817</v>
      </c>
      <c r="H479" s="2">
        <v>67068.22</v>
      </c>
      <c r="I479" s="1">
        <v>45322</v>
      </c>
      <c r="J479" t="s">
        <v>289</v>
      </c>
    </row>
    <row r="480" spans="1:10" x14ac:dyDescent="0.25">
      <c r="A480" t="str">
        <f>"44982"</f>
        <v>44982</v>
      </c>
      <c r="B480" t="s">
        <v>296</v>
      </c>
      <c r="C480" t="s">
        <v>25</v>
      </c>
      <c r="D480" t="s">
        <v>12</v>
      </c>
      <c r="E480" t="s">
        <v>297</v>
      </c>
      <c r="F480" t="s">
        <v>303</v>
      </c>
      <c r="G480">
        <v>1818</v>
      </c>
      <c r="H480" s="2">
        <v>243517.7</v>
      </c>
      <c r="I480" s="1">
        <v>45303</v>
      </c>
      <c r="J480" t="s">
        <v>289</v>
      </c>
    </row>
    <row r="481" spans="1:10" x14ac:dyDescent="0.25">
      <c r="A481" t="str">
        <f>"45070"</f>
        <v>45070</v>
      </c>
      <c r="B481" t="s">
        <v>301</v>
      </c>
      <c r="C481" t="s">
        <v>173</v>
      </c>
      <c r="D481" t="s">
        <v>168</v>
      </c>
      <c r="E481" t="s">
        <v>302</v>
      </c>
      <c r="F481" t="s">
        <v>303</v>
      </c>
      <c r="G481">
        <v>1820</v>
      </c>
      <c r="H481" s="2">
        <v>21034.32</v>
      </c>
      <c r="I481" s="1">
        <v>45314</v>
      </c>
      <c r="J481" t="s">
        <v>289</v>
      </c>
    </row>
    <row r="482" spans="1:10" x14ac:dyDescent="0.25">
      <c r="A482" t="str">
        <f>"40595"</f>
        <v>40595</v>
      </c>
      <c r="B482" t="s">
        <v>291</v>
      </c>
      <c r="C482" t="s">
        <v>292</v>
      </c>
      <c r="D482" t="s">
        <v>293</v>
      </c>
      <c r="E482" t="s">
        <v>294</v>
      </c>
      <c r="F482" t="s">
        <v>303</v>
      </c>
      <c r="G482">
        <v>1823</v>
      </c>
      <c r="H482" s="2">
        <v>8129.31</v>
      </c>
      <c r="I482" s="1">
        <v>45299</v>
      </c>
      <c r="J482" t="s">
        <v>289</v>
      </c>
    </row>
    <row r="483" spans="1:10" x14ac:dyDescent="0.25">
      <c r="A483" t="str">
        <f>"45021"</f>
        <v>45021</v>
      </c>
      <c r="B483" t="s">
        <v>429</v>
      </c>
      <c r="C483" t="s">
        <v>11</v>
      </c>
      <c r="D483" t="s">
        <v>12</v>
      </c>
      <c r="E483">
        <v>77833</v>
      </c>
      <c r="F483" t="s">
        <v>303</v>
      </c>
      <c r="G483">
        <v>1824</v>
      </c>
      <c r="H483" s="2">
        <v>134161.76</v>
      </c>
      <c r="I483" s="1">
        <v>45320</v>
      </c>
      <c r="J483" t="s">
        <v>289</v>
      </c>
    </row>
    <row r="484" spans="1:10" x14ac:dyDescent="0.25">
      <c r="A484" t="str">
        <f>"49710"</f>
        <v>49710</v>
      </c>
      <c r="B484" t="s">
        <v>246</v>
      </c>
      <c r="C484" t="s">
        <v>247</v>
      </c>
      <c r="D484" t="s">
        <v>248</v>
      </c>
      <c r="E484">
        <v>22102</v>
      </c>
      <c r="F484" t="s">
        <v>303</v>
      </c>
      <c r="G484">
        <v>1825</v>
      </c>
      <c r="H484" s="2">
        <v>4296.46</v>
      </c>
      <c r="I484" s="1">
        <v>45322</v>
      </c>
      <c r="J484" t="s">
        <v>289</v>
      </c>
    </row>
    <row r="485" spans="1:10" x14ac:dyDescent="0.25">
      <c r="B485" t="s">
        <v>310</v>
      </c>
      <c r="F485" t="s">
        <v>311</v>
      </c>
      <c r="H485" s="2">
        <f>411646.93</f>
        <v>411646.93</v>
      </c>
      <c r="I485" s="1">
        <v>45296</v>
      </c>
      <c r="J485" t="s">
        <v>313</v>
      </c>
    </row>
    <row r="486" spans="1:10" x14ac:dyDescent="0.25">
      <c r="B486" t="s">
        <v>312</v>
      </c>
      <c r="F486" t="s">
        <v>311</v>
      </c>
      <c r="H486" s="2">
        <f>129468.69+3656.62</f>
        <v>133125.31</v>
      </c>
      <c r="I486" s="1">
        <v>45296</v>
      </c>
      <c r="J486" t="s">
        <v>313</v>
      </c>
    </row>
    <row r="487" spans="1:10" x14ac:dyDescent="0.25">
      <c r="B487" t="s">
        <v>310</v>
      </c>
      <c r="F487" t="s">
        <v>311</v>
      </c>
      <c r="H487" s="2">
        <f>417788.73</f>
        <v>417788.73</v>
      </c>
      <c r="I487" s="1">
        <v>45310</v>
      </c>
      <c r="J487" t="s">
        <v>313</v>
      </c>
    </row>
    <row r="488" spans="1:10" x14ac:dyDescent="0.25">
      <c r="B488" t="s">
        <v>312</v>
      </c>
      <c r="F488" t="s">
        <v>311</v>
      </c>
      <c r="H488" s="2">
        <f>130500.7+3656.62</f>
        <v>134157.32</v>
      </c>
      <c r="I488" s="1">
        <v>45310</v>
      </c>
      <c r="J488" t="s">
        <v>313</v>
      </c>
    </row>
    <row r="489" spans="1:10" x14ac:dyDescent="0.25">
      <c r="B489" t="s">
        <v>611</v>
      </c>
      <c r="F489" t="s">
        <v>609</v>
      </c>
      <c r="H489" s="2">
        <v>1288552.17</v>
      </c>
      <c r="I489" s="1">
        <v>45315</v>
      </c>
      <c r="J489" t="s">
        <v>610</v>
      </c>
    </row>
    <row r="490" spans="1:10" x14ac:dyDescent="0.25">
      <c r="A490" t="s">
        <v>612</v>
      </c>
      <c r="B490" t="s">
        <v>10</v>
      </c>
      <c r="C490" t="s">
        <v>11</v>
      </c>
      <c r="D490" t="s">
        <v>12</v>
      </c>
      <c r="E490" t="s">
        <v>13</v>
      </c>
      <c r="F490" t="s">
        <v>363</v>
      </c>
      <c r="G490">
        <v>1808</v>
      </c>
      <c r="H490" s="2">
        <v>8081.11</v>
      </c>
      <c r="I490" s="1">
        <v>45330</v>
      </c>
      <c r="J490" t="s">
        <v>289</v>
      </c>
    </row>
    <row r="491" spans="1:10" x14ac:dyDescent="0.25">
      <c r="A491" t="s">
        <v>612</v>
      </c>
      <c r="B491" t="s">
        <v>10</v>
      </c>
      <c r="C491" t="s">
        <v>11</v>
      </c>
      <c r="D491" t="s">
        <v>12</v>
      </c>
      <c r="E491" t="s">
        <v>13</v>
      </c>
      <c r="F491" t="s">
        <v>363</v>
      </c>
      <c r="G491">
        <v>1819</v>
      </c>
      <c r="H491" s="2">
        <v>88530.96</v>
      </c>
      <c r="I491" s="1">
        <v>45337</v>
      </c>
      <c r="J491" t="s">
        <v>289</v>
      </c>
    </row>
    <row r="492" spans="1:10" x14ac:dyDescent="0.25">
      <c r="A492" t="s">
        <v>612</v>
      </c>
      <c r="B492" t="s">
        <v>10</v>
      </c>
      <c r="C492" t="s">
        <v>11</v>
      </c>
      <c r="D492" t="s">
        <v>12</v>
      </c>
      <c r="E492" t="s">
        <v>13</v>
      </c>
      <c r="F492" t="s">
        <v>363</v>
      </c>
      <c r="G492">
        <v>1821</v>
      </c>
      <c r="H492" s="2">
        <v>5237.18</v>
      </c>
      <c r="I492" s="1">
        <v>45344</v>
      </c>
      <c r="J492" t="s">
        <v>289</v>
      </c>
    </row>
    <row r="493" spans="1:10" x14ac:dyDescent="0.25">
      <c r="A493" t="s">
        <v>612</v>
      </c>
      <c r="B493" t="s">
        <v>10</v>
      </c>
      <c r="C493" t="s">
        <v>11</v>
      </c>
      <c r="D493" t="s">
        <v>12</v>
      </c>
      <c r="E493" t="s">
        <v>13</v>
      </c>
      <c r="F493" t="s">
        <v>363</v>
      </c>
      <c r="G493">
        <v>1826</v>
      </c>
      <c r="H493" s="2">
        <v>31414.75</v>
      </c>
      <c r="I493" s="1">
        <v>45345</v>
      </c>
      <c r="J493" t="s">
        <v>289</v>
      </c>
    </row>
    <row r="494" spans="1:10" x14ac:dyDescent="0.25">
      <c r="A494" t="s">
        <v>613</v>
      </c>
      <c r="B494" t="s">
        <v>62</v>
      </c>
      <c r="C494" t="s">
        <v>63</v>
      </c>
      <c r="D494" t="s">
        <v>64</v>
      </c>
      <c r="E494" t="s">
        <v>65</v>
      </c>
      <c r="F494" t="s">
        <v>363</v>
      </c>
      <c r="G494">
        <v>74378</v>
      </c>
      <c r="H494" s="2">
        <v>729.69</v>
      </c>
      <c r="I494" s="1">
        <v>45266</v>
      </c>
      <c r="J494" t="s">
        <v>14</v>
      </c>
    </row>
    <row r="495" spans="1:10" x14ac:dyDescent="0.25">
      <c r="A495" t="s">
        <v>613</v>
      </c>
      <c r="B495" t="s">
        <v>62</v>
      </c>
      <c r="C495" t="s">
        <v>63</v>
      </c>
      <c r="D495" t="s">
        <v>64</v>
      </c>
      <c r="E495" t="s">
        <v>65</v>
      </c>
      <c r="F495" t="s">
        <v>363</v>
      </c>
      <c r="G495">
        <v>74378</v>
      </c>
      <c r="H495" s="2">
        <v>729.69</v>
      </c>
      <c r="I495" s="1">
        <v>45329</v>
      </c>
      <c r="J495" t="s">
        <v>14</v>
      </c>
    </row>
    <row r="496" spans="1:10" x14ac:dyDescent="0.25">
      <c r="A496" t="s">
        <v>614</v>
      </c>
      <c r="B496" t="s">
        <v>615</v>
      </c>
      <c r="C496" t="s">
        <v>173</v>
      </c>
      <c r="D496" t="s">
        <v>168</v>
      </c>
      <c r="E496" t="s">
        <v>616</v>
      </c>
      <c r="F496" t="s">
        <v>363</v>
      </c>
      <c r="G496">
        <v>75304</v>
      </c>
      <c r="H496" s="2">
        <v>93.96</v>
      </c>
      <c r="I496" s="1">
        <v>45323</v>
      </c>
      <c r="J496" t="s">
        <v>15</v>
      </c>
    </row>
    <row r="497" spans="1:10" x14ac:dyDescent="0.25">
      <c r="A497" t="s">
        <v>617</v>
      </c>
      <c r="B497" t="s">
        <v>618</v>
      </c>
      <c r="C497" t="s">
        <v>133</v>
      </c>
      <c r="D497" t="s">
        <v>134</v>
      </c>
      <c r="E497">
        <v>28201</v>
      </c>
      <c r="F497" t="s">
        <v>363</v>
      </c>
      <c r="G497">
        <v>75305</v>
      </c>
      <c r="H497" s="2">
        <v>588.30999999999995</v>
      </c>
      <c r="I497" s="1">
        <v>45323</v>
      </c>
      <c r="J497" t="s">
        <v>15</v>
      </c>
    </row>
    <row r="498" spans="1:10" x14ac:dyDescent="0.25">
      <c r="A498" t="s">
        <v>619</v>
      </c>
      <c r="B498" t="s">
        <v>440</v>
      </c>
      <c r="C498" t="s">
        <v>90</v>
      </c>
      <c r="D498" t="s">
        <v>12</v>
      </c>
      <c r="E498">
        <v>77041</v>
      </c>
      <c r="F498" t="s">
        <v>363</v>
      </c>
      <c r="G498">
        <v>75306</v>
      </c>
      <c r="H498" s="2">
        <v>160.94999999999999</v>
      </c>
      <c r="I498" s="1">
        <v>45323</v>
      </c>
      <c r="J498" t="s">
        <v>15</v>
      </c>
    </row>
    <row r="499" spans="1:10" x14ac:dyDescent="0.25">
      <c r="A499" t="s">
        <v>620</v>
      </c>
      <c r="B499" t="s">
        <v>598</v>
      </c>
      <c r="C499" t="s">
        <v>225</v>
      </c>
      <c r="D499" t="s">
        <v>91</v>
      </c>
      <c r="E499" t="s">
        <v>599</v>
      </c>
      <c r="F499" t="s">
        <v>363</v>
      </c>
      <c r="G499">
        <v>75307</v>
      </c>
      <c r="H499" s="2">
        <v>105.39</v>
      </c>
      <c r="I499" s="1">
        <v>45323</v>
      </c>
      <c r="J499" t="s">
        <v>14</v>
      </c>
    </row>
    <row r="500" spans="1:10" x14ac:dyDescent="0.25">
      <c r="A500" t="s">
        <v>620</v>
      </c>
      <c r="B500" t="s">
        <v>598</v>
      </c>
      <c r="C500" t="s">
        <v>225</v>
      </c>
      <c r="D500" t="s">
        <v>91</v>
      </c>
      <c r="E500" t="s">
        <v>599</v>
      </c>
      <c r="F500" t="s">
        <v>363</v>
      </c>
      <c r="G500">
        <v>75307</v>
      </c>
      <c r="H500" s="2">
        <v>105.39</v>
      </c>
      <c r="I500" s="1">
        <v>45323</v>
      </c>
      <c r="J500" t="s">
        <v>14</v>
      </c>
    </row>
    <row r="501" spans="1:10" x14ac:dyDescent="0.25">
      <c r="A501" t="s">
        <v>621</v>
      </c>
      <c r="B501" t="s">
        <v>622</v>
      </c>
      <c r="C501" t="s">
        <v>623</v>
      </c>
      <c r="D501" t="s">
        <v>197</v>
      </c>
      <c r="E501">
        <v>45030</v>
      </c>
      <c r="F501" t="s">
        <v>363</v>
      </c>
      <c r="G501">
        <v>75308</v>
      </c>
      <c r="H501" s="2">
        <v>652</v>
      </c>
      <c r="I501" s="1">
        <v>45323</v>
      </c>
      <c r="J501" t="s">
        <v>15</v>
      </c>
    </row>
    <row r="502" spans="1:10" x14ac:dyDescent="0.25">
      <c r="A502" t="s">
        <v>624</v>
      </c>
      <c r="B502" t="s">
        <v>441</v>
      </c>
      <c r="C502" t="s">
        <v>442</v>
      </c>
      <c r="D502" t="s">
        <v>22</v>
      </c>
      <c r="E502" t="s">
        <v>443</v>
      </c>
      <c r="F502" t="s">
        <v>363</v>
      </c>
      <c r="G502">
        <v>75309</v>
      </c>
      <c r="H502" s="2">
        <v>1575</v>
      </c>
      <c r="I502" s="1">
        <v>45323</v>
      </c>
      <c r="J502" t="s">
        <v>15</v>
      </c>
    </row>
    <row r="503" spans="1:10" x14ac:dyDescent="0.25">
      <c r="A503" t="s">
        <v>625</v>
      </c>
      <c r="B503" t="s">
        <v>206</v>
      </c>
      <c r="C503" t="s">
        <v>207</v>
      </c>
      <c r="D503" t="s">
        <v>197</v>
      </c>
      <c r="E503" t="s">
        <v>208</v>
      </c>
      <c r="F503" t="s">
        <v>363</v>
      </c>
      <c r="G503">
        <v>75310</v>
      </c>
      <c r="H503" s="2">
        <v>6814.26</v>
      </c>
      <c r="I503" s="1">
        <v>45323</v>
      </c>
      <c r="J503" t="s">
        <v>15</v>
      </c>
    </row>
    <row r="504" spans="1:10" x14ac:dyDescent="0.25">
      <c r="A504" t="s">
        <v>626</v>
      </c>
      <c r="B504" t="s">
        <v>209</v>
      </c>
      <c r="C504" t="s">
        <v>53</v>
      </c>
      <c r="D504" t="s">
        <v>12</v>
      </c>
      <c r="E504" t="s">
        <v>210</v>
      </c>
      <c r="F504" t="s">
        <v>363</v>
      </c>
      <c r="G504">
        <v>75311</v>
      </c>
      <c r="H504" s="2">
        <v>120</v>
      </c>
      <c r="I504" s="1">
        <v>45323</v>
      </c>
      <c r="J504" t="s">
        <v>15</v>
      </c>
    </row>
    <row r="505" spans="1:10" x14ac:dyDescent="0.25">
      <c r="A505" t="s">
        <v>627</v>
      </c>
      <c r="B505" t="s">
        <v>30</v>
      </c>
      <c r="C505" t="s">
        <v>11</v>
      </c>
      <c r="D505" t="s">
        <v>12</v>
      </c>
      <c r="E505">
        <v>77833</v>
      </c>
      <c r="F505" t="s">
        <v>363</v>
      </c>
      <c r="G505">
        <v>75312</v>
      </c>
      <c r="H505" s="2">
        <v>2925.19</v>
      </c>
      <c r="I505" s="1">
        <v>45328</v>
      </c>
      <c r="J505" t="s">
        <v>15</v>
      </c>
    </row>
    <row r="506" spans="1:10" x14ac:dyDescent="0.25">
      <c r="A506" t="s">
        <v>628</v>
      </c>
      <c r="B506" t="s">
        <v>31</v>
      </c>
      <c r="C506" t="s">
        <v>11</v>
      </c>
      <c r="D506" t="s">
        <v>12</v>
      </c>
      <c r="E506">
        <v>77833</v>
      </c>
      <c r="F506" t="s">
        <v>363</v>
      </c>
      <c r="G506">
        <v>75320</v>
      </c>
      <c r="H506" s="2">
        <v>2029.51</v>
      </c>
      <c r="I506" s="1">
        <v>45328</v>
      </c>
      <c r="J506" t="s">
        <v>15</v>
      </c>
    </row>
    <row r="507" spans="1:10" x14ac:dyDescent="0.25">
      <c r="A507" t="s">
        <v>629</v>
      </c>
      <c r="B507" t="s">
        <v>32</v>
      </c>
      <c r="C507" t="s">
        <v>33</v>
      </c>
      <c r="D507" t="s">
        <v>12</v>
      </c>
      <c r="E507" t="s">
        <v>34</v>
      </c>
      <c r="F507" t="s">
        <v>363</v>
      </c>
      <c r="G507">
        <v>75321</v>
      </c>
      <c r="H507" s="2">
        <v>3636.27</v>
      </c>
      <c r="I507" s="1">
        <v>45328</v>
      </c>
      <c r="J507" t="s">
        <v>15</v>
      </c>
    </row>
    <row r="508" spans="1:10" x14ac:dyDescent="0.25">
      <c r="A508" t="s">
        <v>630</v>
      </c>
      <c r="B508" t="s">
        <v>35</v>
      </c>
      <c r="C508" t="s">
        <v>11</v>
      </c>
      <c r="D508" t="s">
        <v>12</v>
      </c>
      <c r="E508">
        <v>77833</v>
      </c>
      <c r="F508" t="s">
        <v>363</v>
      </c>
      <c r="G508">
        <v>75323</v>
      </c>
      <c r="H508" s="2">
        <v>613.34</v>
      </c>
      <c r="I508" s="1">
        <v>45328</v>
      </c>
      <c r="J508" t="s">
        <v>15</v>
      </c>
    </row>
    <row r="509" spans="1:10" x14ac:dyDescent="0.25">
      <c r="A509" t="s">
        <v>631</v>
      </c>
      <c r="B509" t="s">
        <v>36</v>
      </c>
      <c r="C509" t="s">
        <v>11</v>
      </c>
      <c r="D509" t="s">
        <v>12</v>
      </c>
      <c r="E509" t="s">
        <v>37</v>
      </c>
      <c r="F509" t="s">
        <v>363</v>
      </c>
      <c r="G509">
        <v>75324</v>
      </c>
      <c r="H509" s="2">
        <v>140.88</v>
      </c>
      <c r="I509" s="1">
        <v>45328</v>
      </c>
      <c r="J509" t="s">
        <v>15</v>
      </c>
    </row>
    <row r="510" spans="1:10" x14ac:dyDescent="0.25">
      <c r="A510" t="s">
        <v>632</v>
      </c>
      <c r="B510" t="s">
        <v>38</v>
      </c>
      <c r="C510" t="s">
        <v>39</v>
      </c>
      <c r="D510" t="s">
        <v>40</v>
      </c>
      <c r="E510" t="s">
        <v>41</v>
      </c>
      <c r="F510" t="s">
        <v>363</v>
      </c>
      <c r="G510">
        <v>75325</v>
      </c>
      <c r="H510" s="2">
        <v>87.56</v>
      </c>
      <c r="I510" s="1">
        <v>45328</v>
      </c>
      <c r="J510" t="s">
        <v>15</v>
      </c>
    </row>
    <row r="511" spans="1:10" x14ac:dyDescent="0.25">
      <c r="A511" t="s">
        <v>633</v>
      </c>
      <c r="B511" t="s">
        <v>42</v>
      </c>
      <c r="C511" t="s">
        <v>11</v>
      </c>
      <c r="D511" t="s">
        <v>12</v>
      </c>
      <c r="E511" t="s">
        <v>43</v>
      </c>
      <c r="F511" t="s">
        <v>363</v>
      </c>
      <c r="G511">
        <v>75326</v>
      </c>
      <c r="H511" s="2">
        <v>3098.07</v>
      </c>
      <c r="I511" s="1">
        <v>45328</v>
      </c>
      <c r="J511" t="s">
        <v>15</v>
      </c>
    </row>
    <row r="512" spans="1:10" x14ac:dyDescent="0.25">
      <c r="A512" t="s">
        <v>634</v>
      </c>
      <c r="B512" t="s">
        <v>129</v>
      </c>
      <c r="C512" t="s">
        <v>11</v>
      </c>
      <c r="D512" t="s">
        <v>12</v>
      </c>
      <c r="E512" t="s">
        <v>37</v>
      </c>
      <c r="F512" t="s">
        <v>363</v>
      </c>
      <c r="G512">
        <v>75330</v>
      </c>
      <c r="H512" s="2">
        <v>807.29</v>
      </c>
      <c r="I512" s="1">
        <v>45328</v>
      </c>
      <c r="J512" t="s">
        <v>15</v>
      </c>
    </row>
    <row r="513" spans="1:10" x14ac:dyDescent="0.25">
      <c r="A513" t="s">
        <v>635</v>
      </c>
      <c r="B513" t="s">
        <v>44</v>
      </c>
      <c r="C513" t="s">
        <v>45</v>
      </c>
      <c r="D513" t="s">
        <v>46</v>
      </c>
      <c r="E513">
        <v>70602</v>
      </c>
      <c r="F513" t="s">
        <v>363</v>
      </c>
      <c r="G513">
        <v>75332</v>
      </c>
      <c r="H513" s="2">
        <v>511.52</v>
      </c>
      <c r="I513" s="1">
        <v>45328</v>
      </c>
      <c r="J513" t="s">
        <v>15</v>
      </c>
    </row>
    <row r="514" spans="1:10" x14ac:dyDescent="0.25">
      <c r="A514" t="s">
        <v>636</v>
      </c>
      <c r="B514" t="s">
        <v>47</v>
      </c>
      <c r="C514" t="s">
        <v>11</v>
      </c>
      <c r="D514" t="s">
        <v>12</v>
      </c>
      <c r="E514" t="s">
        <v>48</v>
      </c>
      <c r="F514" t="s">
        <v>363</v>
      </c>
      <c r="G514">
        <v>75333</v>
      </c>
      <c r="H514" s="2">
        <v>821.98</v>
      </c>
      <c r="I514" s="1">
        <v>45328</v>
      </c>
      <c r="J514" t="s">
        <v>15</v>
      </c>
    </row>
    <row r="515" spans="1:10" x14ac:dyDescent="0.25">
      <c r="A515" t="s">
        <v>637</v>
      </c>
      <c r="B515" t="s">
        <v>638</v>
      </c>
      <c r="C515" t="s">
        <v>90</v>
      </c>
      <c r="D515" t="s">
        <v>12</v>
      </c>
      <c r="E515">
        <v>77041</v>
      </c>
      <c r="F515" t="s">
        <v>363</v>
      </c>
      <c r="G515">
        <v>75334</v>
      </c>
      <c r="H515" s="2">
        <v>27385.43</v>
      </c>
      <c r="I515" s="1">
        <v>45329</v>
      </c>
      <c r="J515" t="s">
        <v>15</v>
      </c>
    </row>
    <row r="516" spans="1:10" x14ac:dyDescent="0.25">
      <c r="A516" t="s">
        <v>639</v>
      </c>
      <c r="B516" t="s">
        <v>640</v>
      </c>
      <c r="C516" t="s">
        <v>76</v>
      </c>
      <c r="D516" t="s">
        <v>12</v>
      </c>
      <c r="E516">
        <v>77802</v>
      </c>
      <c r="F516" t="s">
        <v>363</v>
      </c>
      <c r="G516">
        <v>75335</v>
      </c>
      <c r="H516" s="2">
        <v>451.36</v>
      </c>
      <c r="I516" s="1">
        <v>45329</v>
      </c>
      <c r="J516" t="s">
        <v>15</v>
      </c>
    </row>
    <row r="517" spans="1:10" x14ac:dyDescent="0.25">
      <c r="A517" t="s">
        <v>641</v>
      </c>
      <c r="B517" t="s">
        <v>642</v>
      </c>
      <c r="C517" t="s">
        <v>11</v>
      </c>
      <c r="D517" t="s">
        <v>12</v>
      </c>
      <c r="E517">
        <v>77833</v>
      </c>
      <c r="F517" t="s">
        <v>363</v>
      </c>
      <c r="G517">
        <v>75336</v>
      </c>
      <c r="H517" s="2">
        <v>160</v>
      </c>
      <c r="I517" s="1">
        <v>45329</v>
      </c>
      <c r="J517" t="s">
        <v>15</v>
      </c>
    </row>
    <row r="518" spans="1:10" x14ac:dyDescent="0.25">
      <c r="A518" t="s">
        <v>643</v>
      </c>
      <c r="B518" t="s">
        <v>644</v>
      </c>
      <c r="C518" t="s">
        <v>11</v>
      </c>
      <c r="D518" t="s">
        <v>12</v>
      </c>
      <c r="E518">
        <v>77833</v>
      </c>
      <c r="F518" t="s">
        <v>363</v>
      </c>
      <c r="G518">
        <v>75337</v>
      </c>
      <c r="H518" s="2">
        <v>581.21</v>
      </c>
      <c r="I518" s="1">
        <v>45329</v>
      </c>
      <c r="J518" t="s">
        <v>15</v>
      </c>
    </row>
    <row r="519" spans="1:10" x14ac:dyDescent="0.25">
      <c r="A519" t="s">
        <v>645</v>
      </c>
      <c r="B519" t="s">
        <v>326</v>
      </c>
      <c r="C519" t="s">
        <v>11</v>
      </c>
      <c r="D519" t="s">
        <v>12</v>
      </c>
      <c r="E519" t="s">
        <v>37</v>
      </c>
      <c r="F519" t="s">
        <v>363</v>
      </c>
      <c r="G519">
        <v>75338</v>
      </c>
      <c r="H519" s="2">
        <v>535.53</v>
      </c>
      <c r="I519" s="1">
        <v>45329</v>
      </c>
      <c r="J519" t="s">
        <v>15</v>
      </c>
    </row>
    <row r="520" spans="1:10" x14ac:dyDescent="0.25">
      <c r="A520" t="s">
        <v>646</v>
      </c>
      <c r="B520" t="s">
        <v>16</v>
      </c>
      <c r="C520" t="s">
        <v>17</v>
      </c>
      <c r="D520" t="s">
        <v>12</v>
      </c>
      <c r="E520">
        <v>77840</v>
      </c>
      <c r="F520" t="s">
        <v>363</v>
      </c>
      <c r="G520">
        <v>75339</v>
      </c>
      <c r="H520" s="2">
        <v>1615</v>
      </c>
      <c r="I520" s="1">
        <v>45329</v>
      </c>
      <c r="J520" t="s">
        <v>15</v>
      </c>
    </row>
    <row r="521" spans="1:10" x14ac:dyDescent="0.25">
      <c r="A521" t="s">
        <v>647</v>
      </c>
      <c r="B521" t="s">
        <v>56</v>
      </c>
      <c r="C521" t="s">
        <v>57</v>
      </c>
      <c r="D521" t="s">
        <v>12</v>
      </c>
      <c r="E521">
        <v>78664</v>
      </c>
      <c r="F521" t="s">
        <v>363</v>
      </c>
      <c r="G521">
        <v>75340</v>
      </c>
      <c r="H521" s="2">
        <v>14965.84</v>
      </c>
      <c r="I521" s="1">
        <v>45329</v>
      </c>
      <c r="J521" t="s">
        <v>15</v>
      </c>
    </row>
    <row r="522" spans="1:10" x14ac:dyDescent="0.25">
      <c r="A522" t="s">
        <v>648</v>
      </c>
      <c r="B522" t="s">
        <v>58</v>
      </c>
      <c r="C522" t="s">
        <v>11</v>
      </c>
      <c r="D522" t="s">
        <v>12</v>
      </c>
      <c r="E522">
        <v>77833</v>
      </c>
      <c r="F522" t="s">
        <v>363</v>
      </c>
      <c r="G522">
        <v>75341</v>
      </c>
      <c r="H522" s="2">
        <v>782</v>
      </c>
      <c r="I522" s="1">
        <v>45329</v>
      </c>
      <c r="J522" t="s">
        <v>15</v>
      </c>
    </row>
    <row r="523" spans="1:10" x14ac:dyDescent="0.25">
      <c r="A523" t="s">
        <v>649</v>
      </c>
      <c r="B523" t="s">
        <v>650</v>
      </c>
      <c r="C523" t="s">
        <v>51</v>
      </c>
      <c r="D523" t="s">
        <v>12</v>
      </c>
      <c r="E523">
        <v>77880</v>
      </c>
      <c r="F523" t="s">
        <v>363</v>
      </c>
      <c r="G523">
        <v>75342</v>
      </c>
      <c r="H523" s="2">
        <v>2537.9699999999998</v>
      </c>
      <c r="I523" s="1">
        <v>45329</v>
      </c>
      <c r="J523" t="s">
        <v>15</v>
      </c>
    </row>
    <row r="524" spans="1:10" x14ac:dyDescent="0.25">
      <c r="A524" t="s">
        <v>651</v>
      </c>
      <c r="B524" t="s">
        <v>652</v>
      </c>
      <c r="C524" t="s">
        <v>76</v>
      </c>
      <c r="D524" t="s">
        <v>12</v>
      </c>
      <c r="E524" t="s">
        <v>653</v>
      </c>
      <c r="F524" t="s">
        <v>363</v>
      </c>
      <c r="G524">
        <v>75343</v>
      </c>
      <c r="H524" s="2">
        <v>750</v>
      </c>
      <c r="I524" s="1">
        <v>45329</v>
      </c>
      <c r="J524" t="s">
        <v>15</v>
      </c>
    </row>
    <row r="525" spans="1:10" x14ac:dyDescent="0.25">
      <c r="A525" t="s">
        <v>654</v>
      </c>
      <c r="B525" t="s">
        <v>365</v>
      </c>
      <c r="C525" t="s">
        <v>11</v>
      </c>
      <c r="D525" t="s">
        <v>12</v>
      </c>
      <c r="E525" t="s">
        <v>48</v>
      </c>
      <c r="F525" t="s">
        <v>363</v>
      </c>
      <c r="G525">
        <v>75344</v>
      </c>
      <c r="H525" s="2">
        <v>4740.0200000000004</v>
      </c>
      <c r="I525" s="1">
        <v>45329</v>
      </c>
      <c r="J525" t="s">
        <v>15</v>
      </c>
    </row>
    <row r="526" spans="1:10" x14ac:dyDescent="0.25">
      <c r="A526" t="s">
        <v>655</v>
      </c>
      <c r="B526" t="s">
        <v>656</v>
      </c>
      <c r="C526" t="s">
        <v>11</v>
      </c>
      <c r="D526" t="s">
        <v>12</v>
      </c>
      <c r="E526">
        <v>77833</v>
      </c>
      <c r="F526" t="s">
        <v>363</v>
      </c>
      <c r="G526">
        <v>75345</v>
      </c>
      <c r="H526" s="2">
        <v>20</v>
      </c>
      <c r="I526" s="1">
        <v>45329</v>
      </c>
      <c r="J526" t="s">
        <v>14</v>
      </c>
    </row>
    <row r="527" spans="1:10" x14ac:dyDescent="0.25">
      <c r="A527" t="s">
        <v>657</v>
      </c>
      <c r="B527" t="s">
        <v>658</v>
      </c>
      <c r="C527" t="s">
        <v>11</v>
      </c>
      <c r="D527" t="s">
        <v>12</v>
      </c>
      <c r="E527" t="s">
        <v>659</v>
      </c>
      <c r="F527" t="s">
        <v>363</v>
      </c>
      <c r="G527">
        <v>75346</v>
      </c>
      <c r="H527" s="2">
        <v>50</v>
      </c>
      <c r="I527" s="1">
        <v>45329</v>
      </c>
      <c r="J527" t="s">
        <v>15</v>
      </c>
    </row>
    <row r="528" spans="1:10" x14ac:dyDescent="0.25">
      <c r="A528" t="s">
        <v>660</v>
      </c>
      <c r="B528" t="s">
        <v>102</v>
      </c>
      <c r="C528" t="s">
        <v>11</v>
      </c>
      <c r="D528" t="s">
        <v>12</v>
      </c>
      <c r="E528" t="s">
        <v>103</v>
      </c>
      <c r="F528" t="s">
        <v>363</v>
      </c>
      <c r="G528">
        <v>75347</v>
      </c>
      <c r="H528" s="2">
        <v>345</v>
      </c>
      <c r="I528" s="1">
        <v>45329</v>
      </c>
      <c r="J528" t="s">
        <v>15</v>
      </c>
    </row>
    <row r="529" spans="1:10" x14ac:dyDescent="0.25">
      <c r="A529" t="s">
        <v>661</v>
      </c>
      <c r="B529" t="s">
        <v>318</v>
      </c>
      <c r="C529" t="s">
        <v>11</v>
      </c>
      <c r="D529" t="s">
        <v>12</v>
      </c>
      <c r="E529">
        <v>77833</v>
      </c>
      <c r="F529" t="s">
        <v>363</v>
      </c>
      <c r="G529">
        <v>75348</v>
      </c>
      <c r="H529" s="2">
        <v>12555</v>
      </c>
      <c r="I529" s="1">
        <v>45329</v>
      </c>
      <c r="J529" t="s">
        <v>15</v>
      </c>
    </row>
    <row r="530" spans="1:10" x14ac:dyDescent="0.25">
      <c r="A530" t="s">
        <v>662</v>
      </c>
      <c r="B530" t="s">
        <v>104</v>
      </c>
      <c r="C530" t="s">
        <v>53</v>
      </c>
      <c r="D530" t="s">
        <v>12</v>
      </c>
      <c r="E530" t="s">
        <v>105</v>
      </c>
      <c r="F530" t="s">
        <v>363</v>
      </c>
      <c r="G530">
        <v>75354</v>
      </c>
      <c r="H530" s="2">
        <v>16239.5</v>
      </c>
      <c r="I530" s="1">
        <v>45329</v>
      </c>
      <c r="J530" t="s">
        <v>15</v>
      </c>
    </row>
    <row r="531" spans="1:10" x14ac:dyDescent="0.25">
      <c r="A531" t="s">
        <v>663</v>
      </c>
      <c r="B531" t="s">
        <v>60</v>
      </c>
      <c r="C531" t="s">
        <v>53</v>
      </c>
      <c r="D531" t="s">
        <v>12</v>
      </c>
      <c r="E531">
        <v>75204</v>
      </c>
      <c r="F531" t="s">
        <v>363</v>
      </c>
      <c r="G531">
        <v>75355</v>
      </c>
      <c r="H531" s="2">
        <v>35076</v>
      </c>
      <c r="I531" s="1">
        <v>45329</v>
      </c>
      <c r="J531" t="s">
        <v>15</v>
      </c>
    </row>
    <row r="532" spans="1:10" x14ac:dyDescent="0.25">
      <c r="A532" t="s">
        <v>664</v>
      </c>
      <c r="B532" t="s">
        <v>665</v>
      </c>
      <c r="C532" t="s">
        <v>11</v>
      </c>
      <c r="D532" t="s">
        <v>12</v>
      </c>
      <c r="E532">
        <v>77833</v>
      </c>
      <c r="F532" t="s">
        <v>363</v>
      </c>
      <c r="G532">
        <v>75356</v>
      </c>
      <c r="H532" s="2">
        <v>110</v>
      </c>
      <c r="I532" s="1">
        <v>45329</v>
      </c>
      <c r="J532" t="s">
        <v>15</v>
      </c>
    </row>
    <row r="533" spans="1:10" x14ac:dyDescent="0.25">
      <c r="A533" t="s">
        <v>666</v>
      </c>
      <c r="B533" t="s">
        <v>61</v>
      </c>
      <c r="C533" t="s">
        <v>11</v>
      </c>
      <c r="D533" t="s">
        <v>12</v>
      </c>
      <c r="E533">
        <v>77833</v>
      </c>
      <c r="F533" t="s">
        <v>363</v>
      </c>
      <c r="G533">
        <v>75357</v>
      </c>
      <c r="H533" s="2">
        <v>705.5</v>
      </c>
      <c r="I533" s="1">
        <v>45329</v>
      </c>
      <c r="J533" t="s">
        <v>15</v>
      </c>
    </row>
    <row r="534" spans="1:10" x14ac:dyDescent="0.25">
      <c r="A534" t="s">
        <v>667</v>
      </c>
      <c r="B534" t="s">
        <v>668</v>
      </c>
      <c r="C534" t="s">
        <v>669</v>
      </c>
      <c r="D534" t="s">
        <v>12</v>
      </c>
      <c r="E534" t="s">
        <v>670</v>
      </c>
      <c r="F534" t="s">
        <v>363</v>
      </c>
      <c r="G534">
        <v>75358</v>
      </c>
      <c r="H534" s="2">
        <v>1037.24</v>
      </c>
      <c r="I534" s="1">
        <v>45329</v>
      </c>
      <c r="J534" t="s">
        <v>15</v>
      </c>
    </row>
    <row r="535" spans="1:10" x14ac:dyDescent="0.25">
      <c r="A535" t="s">
        <v>671</v>
      </c>
      <c r="B535" t="s">
        <v>672</v>
      </c>
      <c r="C535" t="s">
        <v>17</v>
      </c>
      <c r="D535" t="s">
        <v>12</v>
      </c>
      <c r="E535">
        <v>77840</v>
      </c>
      <c r="F535" t="s">
        <v>363</v>
      </c>
      <c r="G535">
        <v>75359</v>
      </c>
      <c r="H535" s="2">
        <v>351.5</v>
      </c>
      <c r="I535" s="1">
        <v>45329</v>
      </c>
      <c r="J535" t="s">
        <v>15</v>
      </c>
    </row>
    <row r="536" spans="1:10" x14ac:dyDescent="0.25">
      <c r="A536" t="s">
        <v>613</v>
      </c>
      <c r="B536" t="s">
        <v>62</v>
      </c>
      <c r="C536" t="s">
        <v>63</v>
      </c>
      <c r="D536" t="s">
        <v>64</v>
      </c>
      <c r="E536" t="s">
        <v>65</v>
      </c>
      <c r="F536" t="s">
        <v>363</v>
      </c>
      <c r="G536">
        <v>75360</v>
      </c>
      <c r="H536" s="2">
        <v>943.97</v>
      </c>
      <c r="I536" s="1">
        <v>45329</v>
      </c>
      <c r="J536" t="s">
        <v>15</v>
      </c>
    </row>
    <row r="537" spans="1:10" x14ac:dyDescent="0.25">
      <c r="A537" t="s">
        <v>673</v>
      </c>
      <c r="B537" t="s">
        <v>107</v>
      </c>
      <c r="C537" t="s">
        <v>108</v>
      </c>
      <c r="D537" t="s">
        <v>12</v>
      </c>
      <c r="E537" t="s">
        <v>109</v>
      </c>
      <c r="F537" t="s">
        <v>363</v>
      </c>
      <c r="G537">
        <v>75361</v>
      </c>
      <c r="H537" s="2">
        <v>3524</v>
      </c>
      <c r="I537" s="1">
        <v>45329</v>
      </c>
      <c r="J537" t="s">
        <v>15</v>
      </c>
    </row>
    <row r="538" spans="1:10" x14ac:dyDescent="0.25">
      <c r="A538" t="s">
        <v>674</v>
      </c>
      <c r="B538" t="s">
        <v>174</v>
      </c>
      <c r="C538" t="s">
        <v>53</v>
      </c>
      <c r="D538" t="s">
        <v>12</v>
      </c>
      <c r="E538">
        <v>75313</v>
      </c>
      <c r="F538" t="s">
        <v>363</v>
      </c>
      <c r="G538">
        <v>75362</v>
      </c>
      <c r="H538" s="2">
        <v>90.46</v>
      </c>
      <c r="I538" s="1">
        <v>45329</v>
      </c>
      <c r="J538" t="s">
        <v>15</v>
      </c>
    </row>
    <row r="539" spans="1:10" x14ac:dyDescent="0.25">
      <c r="A539" t="s">
        <v>675</v>
      </c>
      <c r="B539" t="s">
        <v>263</v>
      </c>
      <c r="F539" t="s">
        <v>363</v>
      </c>
      <c r="G539">
        <v>75363</v>
      </c>
      <c r="H539" s="2">
        <v>412.36</v>
      </c>
      <c r="I539" s="1">
        <v>45329</v>
      </c>
      <c r="J539" t="s">
        <v>15</v>
      </c>
    </row>
    <row r="540" spans="1:10" x14ac:dyDescent="0.25">
      <c r="A540" t="s">
        <v>676</v>
      </c>
      <c r="B540" t="s">
        <v>319</v>
      </c>
      <c r="C540" t="s">
        <v>211</v>
      </c>
      <c r="D540" t="s">
        <v>12</v>
      </c>
      <c r="E540">
        <v>77879</v>
      </c>
      <c r="F540" t="s">
        <v>363</v>
      </c>
      <c r="G540">
        <v>75364</v>
      </c>
      <c r="H540" s="2">
        <v>3350</v>
      </c>
      <c r="I540" s="1">
        <v>45329</v>
      </c>
      <c r="J540" t="s">
        <v>15</v>
      </c>
    </row>
    <row r="541" spans="1:10" x14ac:dyDescent="0.25">
      <c r="A541" t="s">
        <v>677</v>
      </c>
      <c r="B541" t="s">
        <v>217</v>
      </c>
      <c r="C541" t="s">
        <v>53</v>
      </c>
      <c r="D541" t="s">
        <v>12</v>
      </c>
      <c r="E541">
        <v>75266</v>
      </c>
      <c r="F541" t="s">
        <v>363</v>
      </c>
      <c r="G541">
        <v>75365</v>
      </c>
      <c r="H541" s="2">
        <v>1206.8699999999999</v>
      </c>
      <c r="I541" s="1">
        <v>45329</v>
      </c>
      <c r="J541" t="s">
        <v>15</v>
      </c>
    </row>
    <row r="542" spans="1:10" x14ac:dyDescent="0.25">
      <c r="A542" t="s">
        <v>678</v>
      </c>
      <c r="B542" t="s">
        <v>66</v>
      </c>
      <c r="C542" t="s">
        <v>63</v>
      </c>
      <c r="D542" t="s">
        <v>64</v>
      </c>
      <c r="E542" t="s">
        <v>67</v>
      </c>
      <c r="F542" t="s">
        <v>363</v>
      </c>
      <c r="G542">
        <v>75366</v>
      </c>
      <c r="H542" s="2">
        <v>413.75</v>
      </c>
      <c r="I542" s="1">
        <v>45329</v>
      </c>
      <c r="J542" t="s">
        <v>15</v>
      </c>
    </row>
    <row r="543" spans="1:10" x14ac:dyDescent="0.25">
      <c r="A543" t="s">
        <v>679</v>
      </c>
      <c r="B543" t="s">
        <v>362</v>
      </c>
      <c r="C543" t="s">
        <v>11</v>
      </c>
      <c r="D543" t="s">
        <v>12</v>
      </c>
      <c r="E543" t="s">
        <v>37</v>
      </c>
      <c r="F543" t="s">
        <v>363</v>
      </c>
      <c r="G543">
        <v>75367</v>
      </c>
      <c r="H543" s="2">
        <v>1450</v>
      </c>
      <c r="I543" s="1">
        <v>45329</v>
      </c>
      <c r="J543" t="s">
        <v>15</v>
      </c>
    </row>
    <row r="544" spans="1:10" x14ac:dyDescent="0.25">
      <c r="A544" t="s">
        <v>680</v>
      </c>
      <c r="B544" t="s">
        <v>681</v>
      </c>
      <c r="C544" t="s">
        <v>682</v>
      </c>
      <c r="D544" t="s">
        <v>12</v>
      </c>
      <c r="E544">
        <v>77478</v>
      </c>
      <c r="F544" t="s">
        <v>363</v>
      </c>
      <c r="G544">
        <v>75368</v>
      </c>
      <c r="H544" s="2">
        <v>558.20000000000005</v>
      </c>
      <c r="I544" s="1">
        <v>45329</v>
      </c>
      <c r="J544" t="s">
        <v>15</v>
      </c>
    </row>
    <row r="545" spans="1:10" x14ac:dyDescent="0.25">
      <c r="A545" t="s">
        <v>683</v>
      </c>
      <c r="B545" t="s">
        <v>178</v>
      </c>
      <c r="F545" t="s">
        <v>363</v>
      </c>
      <c r="G545">
        <v>75369</v>
      </c>
      <c r="H545" s="2">
        <v>418.4</v>
      </c>
      <c r="I545" s="1">
        <v>45329</v>
      </c>
      <c r="J545" t="s">
        <v>15</v>
      </c>
    </row>
    <row r="546" spans="1:10" x14ac:dyDescent="0.25">
      <c r="A546" t="s">
        <v>684</v>
      </c>
      <c r="B546" t="s">
        <v>685</v>
      </c>
      <c r="C546" t="s">
        <v>11</v>
      </c>
      <c r="D546" t="s">
        <v>12</v>
      </c>
      <c r="E546" t="s">
        <v>37</v>
      </c>
      <c r="F546" t="s">
        <v>363</v>
      </c>
      <c r="G546">
        <v>75370</v>
      </c>
      <c r="H546" s="2">
        <v>23</v>
      </c>
      <c r="I546" s="1">
        <v>45329</v>
      </c>
      <c r="J546" t="s">
        <v>15</v>
      </c>
    </row>
    <row r="547" spans="1:10" x14ac:dyDescent="0.25">
      <c r="A547" t="s">
        <v>686</v>
      </c>
      <c r="B547" t="s">
        <v>383</v>
      </c>
      <c r="F547" t="s">
        <v>363</v>
      </c>
      <c r="G547">
        <v>75371</v>
      </c>
      <c r="H547" s="2">
        <v>76.41</v>
      </c>
      <c r="I547" s="1">
        <v>45329</v>
      </c>
      <c r="J547" t="s">
        <v>15</v>
      </c>
    </row>
    <row r="548" spans="1:10" x14ac:dyDescent="0.25">
      <c r="A548" t="s">
        <v>687</v>
      </c>
      <c r="B548" t="s">
        <v>179</v>
      </c>
      <c r="C548" t="s">
        <v>76</v>
      </c>
      <c r="D548" t="s">
        <v>12</v>
      </c>
      <c r="E548" t="s">
        <v>180</v>
      </c>
      <c r="F548" t="s">
        <v>363</v>
      </c>
      <c r="G548">
        <v>75372</v>
      </c>
      <c r="H548" s="2">
        <v>335</v>
      </c>
      <c r="I548" s="1">
        <v>45329</v>
      </c>
      <c r="J548" t="s">
        <v>15</v>
      </c>
    </row>
    <row r="549" spans="1:10" x14ac:dyDescent="0.25">
      <c r="A549" t="s">
        <v>688</v>
      </c>
      <c r="B549" t="s">
        <v>689</v>
      </c>
      <c r="C549" t="s">
        <v>133</v>
      </c>
      <c r="D549" t="s">
        <v>134</v>
      </c>
      <c r="E549" t="s">
        <v>690</v>
      </c>
      <c r="F549" t="s">
        <v>363</v>
      </c>
      <c r="G549">
        <v>75373</v>
      </c>
      <c r="H549" s="2">
        <v>4950</v>
      </c>
      <c r="I549" s="1">
        <v>45329</v>
      </c>
      <c r="J549" t="s">
        <v>15</v>
      </c>
    </row>
    <row r="550" spans="1:10" x14ac:dyDescent="0.25">
      <c r="A550" t="s">
        <v>691</v>
      </c>
      <c r="B550" t="s">
        <v>112</v>
      </c>
      <c r="C550" t="s">
        <v>113</v>
      </c>
      <c r="D550" t="s">
        <v>12</v>
      </c>
      <c r="E550">
        <v>77835</v>
      </c>
      <c r="F550" t="s">
        <v>363</v>
      </c>
      <c r="G550">
        <v>75374</v>
      </c>
      <c r="H550" s="2">
        <v>5077.54</v>
      </c>
      <c r="I550" s="1">
        <v>45329</v>
      </c>
      <c r="J550" t="s">
        <v>15</v>
      </c>
    </row>
    <row r="551" spans="1:10" x14ac:dyDescent="0.25">
      <c r="A551" t="s">
        <v>692</v>
      </c>
      <c r="B551" t="s">
        <v>693</v>
      </c>
      <c r="C551" t="s">
        <v>11</v>
      </c>
      <c r="D551" t="s">
        <v>12</v>
      </c>
      <c r="E551">
        <v>77833</v>
      </c>
      <c r="F551" t="s">
        <v>363</v>
      </c>
      <c r="G551">
        <v>75375</v>
      </c>
      <c r="H551" s="2">
        <v>70</v>
      </c>
      <c r="I551" s="1">
        <v>45329</v>
      </c>
      <c r="J551" t="s">
        <v>15</v>
      </c>
    </row>
    <row r="552" spans="1:10" x14ac:dyDescent="0.25">
      <c r="A552" t="s">
        <v>694</v>
      </c>
      <c r="B552" t="s">
        <v>695</v>
      </c>
      <c r="C552" t="s">
        <v>11</v>
      </c>
      <c r="D552" t="s">
        <v>12</v>
      </c>
      <c r="E552">
        <v>77833</v>
      </c>
      <c r="F552" t="s">
        <v>363</v>
      </c>
      <c r="G552">
        <v>75376</v>
      </c>
      <c r="H552" s="2">
        <v>300</v>
      </c>
      <c r="I552" s="1">
        <v>45329</v>
      </c>
      <c r="J552" t="s">
        <v>15</v>
      </c>
    </row>
    <row r="553" spans="1:10" x14ac:dyDescent="0.25">
      <c r="A553" t="s">
        <v>696</v>
      </c>
      <c r="B553" t="s">
        <v>264</v>
      </c>
      <c r="C553" t="s">
        <v>53</v>
      </c>
      <c r="D553" t="s">
        <v>12</v>
      </c>
      <c r="E553">
        <v>75320</v>
      </c>
      <c r="F553" t="s">
        <v>363</v>
      </c>
      <c r="G553">
        <v>75377</v>
      </c>
      <c r="H553" s="2">
        <v>2245.1999999999998</v>
      </c>
      <c r="I553" s="1">
        <v>45329</v>
      </c>
      <c r="J553" t="s">
        <v>15</v>
      </c>
    </row>
    <row r="554" spans="1:10" x14ac:dyDescent="0.25">
      <c r="A554" t="s">
        <v>697</v>
      </c>
      <c r="B554" t="s">
        <v>74</v>
      </c>
      <c r="C554" t="s">
        <v>11</v>
      </c>
      <c r="D554" t="s">
        <v>12</v>
      </c>
      <c r="E554" t="s">
        <v>75</v>
      </c>
      <c r="F554" t="s">
        <v>363</v>
      </c>
      <c r="G554">
        <v>75378</v>
      </c>
      <c r="H554" s="2">
        <v>2138.5</v>
      </c>
      <c r="I554" s="1">
        <v>45329</v>
      </c>
      <c r="J554" t="s">
        <v>15</v>
      </c>
    </row>
    <row r="555" spans="1:10" x14ac:dyDescent="0.25">
      <c r="A555" t="s">
        <v>698</v>
      </c>
      <c r="B555" t="s">
        <v>699</v>
      </c>
      <c r="C555" t="s">
        <v>11</v>
      </c>
      <c r="D555" t="s">
        <v>12</v>
      </c>
      <c r="E555">
        <v>77833</v>
      </c>
      <c r="F555" t="s">
        <v>363</v>
      </c>
      <c r="G555">
        <v>75379</v>
      </c>
      <c r="H555" s="2">
        <v>343</v>
      </c>
      <c r="I555" s="1">
        <v>45329</v>
      </c>
      <c r="J555" t="s">
        <v>15</v>
      </c>
    </row>
    <row r="556" spans="1:10" x14ac:dyDescent="0.25">
      <c r="A556" t="s">
        <v>700</v>
      </c>
      <c r="B556" t="s">
        <v>701</v>
      </c>
      <c r="C556" t="s">
        <v>11</v>
      </c>
      <c r="D556" t="s">
        <v>12</v>
      </c>
      <c r="E556">
        <v>77833</v>
      </c>
      <c r="F556" t="s">
        <v>363</v>
      </c>
      <c r="G556">
        <v>75380</v>
      </c>
      <c r="H556" s="2">
        <v>140</v>
      </c>
      <c r="I556" s="1">
        <v>45329</v>
      </c>
      <c r="J556" t="s">
        <v>15</v>
      </c>
    </row>
    <row r="557" spans="1:10" x14ac:dyDescent="0.25">
      <c r="A557" t="s">
        <v>702</v>
      </c>
      <c r="B557" t="s">
        <v>703</v>
      </c>
      <c r="C557" t="s">
        <v>90</v>
      </c>
      <c r="D557" t="s">
        <v>12</v>
      </c>
      <c r="E557" t="s">
        <v>704</v>
      </c>
      <c r="F557" t="s">
        <v>363</v>
      </c>
      <c r="G557">
        <v>75381</v>
      </c>
      <c r="H557" s="2">
        <v>2958.04</v>
      </c>
      <c r="I557" s="1">
        <v>45329</v>
      </c>
      <c r="J557" t="s">
        <v>15</v>
      </c>
    </row>
    <row r="558" spans="1:10" x14ac:dyDescent="0.25">
      <c r="A558" t="s">
        <v>705</v>
      </c>
      <c r="B558" t="s">
        <v>706</v>
      </c>
      <c r="C558" t="s">
        <v>11</v>
      </c>
      <c r="D558" t="s">
        <v>12</v>
      </c>
      <c r="E558">
        <v>77833</v>
      </c>
      <c r="F558" t="s">
        <v>363</v>
      </c>
      <c r="G558">
        <v>75382</v>
      </c>
      <c r="H558" s="2">
        <v>70</v>
      </c>
      <c r="I558" s="1">
        <v>45329</v>
      </c>
      <c r="J558" t="s">
        <v>15</v>
      </c>
    </row>
    <row r="559" spans="1:10" x14ac:dyDescent="0.25">
      <c r="A559" t="s">
        <v>707</v>
      </c>
      <c r="B559" t="s">
        <v>185</v>
      </c>
      <c r="C559" t="s">
        <v>63</v>
      </c>
      <c r="D559" t="s">
        <v>64</v>
      </c>
      <c r="E559" t="s">
        <v>186</v>
      </c>
      <c r="F559" t="s">
        <v>363</v>
      </c>
      <c r="G559">
        <v>75383</v>
      </c>
      <c r="H559" s="2">
        <v>14.38</v>
      </c>
      <c r="I559" s="1">
        <v>45329</v>
      </c>
      <c r="J559" t="s">
        <v>15</v>
      </c>
    </row>
    <row r="560" spans="1:10" x14ac:dyDescent="0.25">
      <c r="A560" t="s">
        <v>708</v>
      </c>
      <c r="B560" t="s">
        <v>709</v>
      </c>
      <c r="C560" t="s">
        <v>710</v>
      </c>
      <c r="D560" t="s">
        <v>711</v>
      </c>
      <c r="E560" t="s">
        <v>712</v>
      </c>
      <c r="F560" t="s">
        <v>363</v>
      </c>
      <c r="G560">
        <v>75384</v>
      </c>
      <c r="H560" s="2">
        <v>265</v>
      </c>
      <c r="I560" s="1">
        <v>45329</v>
      </c>
      <c r="J560" t="s">
        <v>15</v>
      </c>
    </row>
    <row r="561" spans="1:10" x14ac:dyDescent="0.25">
      <c r="A561" t="s">
        <v>713</v>
      </c>
      <c r="B561" t="s">
        <v>550</v>
      </c>
      <c r="C561" t="s">
        <v>53</v>
      </c>
      <c r="D561" t="s">
        <v>12</v>
      </c>
      <c r="E561" t="s">
        <v>551</v>
      </c>
      <c r="F561" t="s">
        <v>363</v>
      </c>
      <c r="G561">
        <v>75385</v>
      </c>
      <c r="H561" s="2">
        <v>9690</v>
      </c>
      <c r="I561" s="1">
        <v>45329</v>
      </c>
      <c r="J561" t="s">
        <v>15</v>
      </c>
    </row>
    <row r="562" spans="1:10" x14ac:dyDescent="0.25">
      <c r="A562" t="s">
        <v>714</v>
      </c>
      <c r="B562" t="s">
        <v>715</v>
      </c>
      <c r="F562" t="s">
        <v>363</v>
      </c>
      <c r="G562">
        <v>75386</v>
      </c>
      <c r="H562" s="2">
        <v>102.76</v>
      </c>
      <c r="I562" s="1">
        <v>45329</v>
      </c>
      <c r="J562" t="s">
        <v>15</v>
      </c>
    </row>
    <row r="563" spans="1:10" x14ac:dyDescent="0.25">
      <c r="A563" t="s">
        <v>716</v>
      </c>
      <c r="B563" t="s">
        <v>77</v>
      </c>
      <c r="C563" t="s">
        <v>11</v>
      </c>
      <c r="D563" t="s">
        <v>12</v>
      </c>
      <c r="E563" t="s">
        <v>78</v>
      </c>
      <c r="F563" t="s">
        <v>363</v>
      </c>
      <c r="G563">
        <v>75387</v>
      </c>
      <c r="H563" s="2">
        <v>2171</v>
      </c>
      <c r="I563" s="1">
        <v>45329</v>
      </c>
      <c r="J563" t="s">
        <v>15</v>
      </c>
    </row>
    <row r="564" spans="1:10" x14ac:dyDescent="0.25">
      <c r="A564" t="s">
        <v>717</v>
      </c>
      <c r="B564" t="s">
        <v>116</v>
      </c>
      <c r="C564" t="s">
        <v>11</v>
      </c>
      <c r="D564" t="s">
        <v>12</v>
      </c>
      <c r="E564">
        <v>77833</v>
      </c>
      <c r="F564" t="s">
        <v>363</v>
      </c>
      <c r="G564">
        <v>75388</v>
      </c>
      <c r="H564" s="2">
        <v>1106.1199999999999</v>
      </c>
      <c r="I564" s="1">
        <v>45329</v>
      </c>
      <c r="J564" t="s">
        <v>15</v>
      </c>
    </row>
    <row r="565" spans="1:10" x14ac:dyDescent="0.25">
      <c r="A565" t="s">
        <v>698</v>
      </c>
      <c r="B565" t="s">
        <v>718</v>
      </c>
      <c r="C565" t="s">
        <v>331</v>
      </c>
      <c r="D565" t="s">
        <v>12</v>
      </c>
      <c r="E565">
        <v>78940</v>
      </c>
      <c r="F565" t="s">
        <v>363</v>
      </c>
      <c r="G565">
        <v>75389</v>
      </c>
      <c r="H565" s="2">
        <v>100</v>
      </c>
      <c r="I565" s="1">
        <v>45329</v>
      </c>
      <c r="J565" t="s">
        <v>15</v>
      </c>
    </row>
    <row r="566" spans="1:10" x14ac:dyDescent="0.25">
      <c r="A566" t="s">
        <v>719</v>
      </c>
      <c r="B566" t="s">
        <v>118</v>
      </c>
      <c r="C566" t="s">
        <v>53</v>
      </c>
      <c r="D566" t="s">
        <v>12</v>
      </c>
      <c r="E566" t="s">
        <v>119</v>
      </c>
      <c r="F566" t="s">
        <v>363</v>
      </c>
      <c r="G566">
        <v>75390</v>
      </c>
      <c r="H566" s="2">
        <v>279.54000000000002</v>
      </c>
      <c r="I566" s="1">
        <v>45329</v>
      </c>
      <c r="J566" t="s">
        <v>15</v>
      </c>
    </row>
    <row r="567" spans="1:10" x14ac:dyDescent="0.25">
      <c r="A567" t="s">
        <v>720</v>
      </c>
      <c r="B567" t="s">
        <v>721</v>
      </c>
      <c r="C567" t="s">
        <v>11</v>
      </c>
      <c r="D567" t="s">
        <v>12</v>
      </c>
      <c r="E567">
        <v>77833</v>
      </c>
      <c r="F567" t="s">
        <v>363</v>
      </c>
      <c r="G567">
        <v>75391</v>
      </c>
      <c r="H567" s="2">
        <v>2322</v>
      </c>
      <c r="I567" s="1">
        <v>45329</v>
      </c>
      <c r="J567" t="s">
        <v>15</v>
      </c>
    </row>
    <row r="568" spans="1:10" x14ac:dyDescent="0.25">
      <c r="A568" t="s">
        <v>722</v>
      </c>
      <c r="B568" t="s">
        <v>79</v>
      </c>
      <c r="C568" t="s">
        <v>53</v>
      </c>
      <c r="D568" t="s">
        <v>12</v>
      </c>
      <c r="E568" t="s">
        <v>80</v>
      </c>
      <c r="F568" t="s">
        <v>363</v>
      </c>
      <c r="G568">
        <v>75392</v>
      </c>
      <c r="H568" s="2">
        <v>472.37</v>
      </c>
      <c r="I568" s="1">
        <v>45329</v>
      </c>
      <c r="J568" t="s">
        <v>15</v>
      </c>
    </row>
    <row r="569" spans="1:10" x14ac:dyDescent="0.25">
      <c r="A569" t="s">
        <v>723</v>
      </c>
      <c r="B569" t="s">
        <v>724</v>
      </c>
      <c r="F569" t="s">
        <v>363</v>
      </c>
      <c r="G569">
        <v>75393</v>
      </c>
      <c r="H569" s="2">
        <v>97</v>
      </c>
      <c r="I569" s="1">
        <v>45329</v>
      </c>
      <c r="J569" t="s">
        <v>15</v>
      </c>
    </row>
    <row r="570" spans="1:10" x14ac:dyDescent="0.25">
      <c r="A570" t="s">
        <v>725</v>
      </c>
      <c r="B570" t="s">
        <v>340</v>
      </c>
      <c r="C570" t="s">
        <v>90</v>
      </c>
      <c r="D570" t="s">
        <v>12</v>
      </c>
      <c r="E570" t="s">
        <v>341</v>
      </c>
      <c r="F570" t="s">
        <v>363</v>
      </c>
      <c r="G570">
        <v>75394</v>
      </c>
      <c r="H570" s="2">
        <v>179</v>
      </c>
      <c r="I570" s="1">
        <v>45329</v>
      </c>
      <c r="J570" t="s">
        <v>15</v>
      </c>
    </row>
    <row r="571" spans="1:10" x14ac:dyDescent="0.25">
      <c r="A571" t="s">
        <v>726</v>
      </c>
      <c r="B571" t="s">
        <v>189</v>
      </c>
      <c r="C571" t="s">
        <v>190</v>
      </c>
      <c r="D571" t="s">
        <v>12</v>
      </c>
      <c r="E571" t="s">
        <v>191</v>
      </c>
      <c r="F571" t="s">
        <v>363</v>
      </c>
      <c r="G571">
        <v>75395</v>
      </c>
      <c r="H571" s="2">
        <v>1400</v>
      </c>
      <c r="I571" s="1">
        <v>45329</v>
      </c>
      <c r="J571" t="s">
        <v>15</v>
      </c>
    </row>
    <row r="572" spans="1:10" x14ac:dyDescent="0.25">
      <c r="A572" t="s">
        <v>727</v>
      </c>
      <c r="B572" t="s">
        <v>278</v>
      </c>
      <c r="C572" t="s">
        <v>279</v>
      </c>
      <c r="D572" t="s">
        <v>145</v>
      </c>
      <c r="E572">
        <v>72223</v>
      </c>
      <c r="F572" t="s">
        <v>363</v>
      </c>
      <c r="G572">
        <v>75396</v>
      </c>
      <c r="H572" s="2">
        <v>500</v>
      </c>
      <c r="I572" s="1">
        <v>45329</v>
      </c>
      <c r="J572" t="s">
        <v>15</v>
      </c>
    </row>
    <row r="573" spans="1:10" x14ac:dyDescent="0.25">
      <c r="A573" t="s">
        <v>728</v>
      </c>
      <c r="B573" t="s">
        <v>192</v>
      </c>
      <c r="C573" t="s">
        <v>53</v>
      </c>
      <c r="D573" t="s">
        <v>12</v>
      </c>
      <c r="E573" t="s">
        <v>193</v>
      </c>
      <c r="F573" t="s">
        <v>363</v>
      </c>
      <c r="G573">
        <v>75397</v>
      </c>
      <c r="H573" s="2">
        <v>233.77</v>
      </c>
      <c r="I573" s="1">
        <v>45329</v>
      </c>
      <c r="J573" t="s">
        <v>15</v>
      </c>
    </row>
    <row r="574" spans="1:10" x14ac:dyDescent="0.25">
      <c r="A574" t="s">
        <v>729</v>
      </c>
      <c r="B574" t="s">
        <v>194</v>
      </c>
      <c r="C574" t="s">
        <v>21</v>
      </c>
      <c r="D574" t="s">
        <v>22</v>
      </c>
      <c r="E574" t="s">
        <v>195</v>
      </c>
      <c r="F574" t="s">
        <v>363</v>
      </c>
      <c r="G574">
        <v>75398</v>
      </c>
      <c r="H574" s="2">
        <v>205.65</v>
      </c>
      <c r="I574" s="1">
        <v>45329</v>
      </c>
      <c r="J574" t="s">
        <v>15</v>
      </c>
    </row>
    <row r="575" spans="1:10" x14ac:dyDescent="0.25">
      <c r="A575" t="s">
        <v>730</v>
      </c>
      <c r="B575" t="s">
        <v>731</v>
      </c>
      <c r="C575" t="s">
        <v>152</v>
      </c>
      <c r="D575" t="s">
        <v>12</v>
      </c>
      <c r="E575">
        <v>77388</v>
      </c>
      <c r="F575" t="s">
        <v>363</v>
      </c>
      <c r="G575">
        <v>75399</v>
      </c>
      <c r="H575" s="2">
        <v>3477</v>
      </c>
      <c r="I575" s="1">
        <v>45329</v>
      </c>
      <c r="J575" t="s">
        <v>15</v>
      </c>
    </row>
    <row r="576" spans="1:10" x14ac:dyDescent="0.25">
      <c r="A576" t="s">
        <v>732</v>
      </c>
      <c r="B576" t="s">
        <v>733</v>
      </c>
      <c r="C576" t="s">
        <v>475</v>
      </c>
      <c r="D576" t="s">
        <v>12</v>
      </c>
      <c r="E576">
        <v>77305</v>
      </c>
      <c r="F576" t="s">
        <v>363</v>
      </c>
      <c r="G576">
        <v>75400</v>
      </c>
      <c r="H576" s="2">
        <v>1500</v>
      </c>
      <c r="I576" s="1">
        <v>45329</v>
      </c>
      <c r="J576" t="s">
        <v>15</v>
      </c>
    </row>
    <row r="577" spans="1:10" x14ac:dyDescent="0.25">
      <c r="A577" t="s">
        <v>734</v>
      </c>
      <c r="B577" t="s">
        <v>378</v>
      </c>
      <c r="C577" t="s">
        <v>113</v>
      </c>
      <c r="D577" t="s">
        <v>12</v>
      </c>
      <c r="E577">
        <v>77835</v>
      </c>
      <c r="F577" t="s">
        <v>363</v>
      </c>
      <c r="G577">
        <v>75401</v>
      </c>
      <c r="H577" s="2">
        <v>315</v>
      </c>
      <c r="I577" s="1">
        <v>45329</v>
      </c>
      <c r="J577" t="s">
        <v>15</v>
      </c>
    </row>
    <row r="578" spans="1:10" x14ac:dyDescent="0.25">
      <c r="A578" t="s">
        <v>735</v>
      </c>
      <c r="B578" t="s">
        <v>736</v>
      </c>
      <c r="C578" t="s">
        <v>11</v>
      </c>
      <c r="D578" t="s">
        <v>12</v>
      </c>
      <c r="E578">
        <v>77833</v>
      </c>
      <c r="F578" t="s">
        <v>363</v>
      </c>
      <c r="G578">
        <v>75402</v>
      </c>
      <c r="H578" s="2">
        <v>20</v>
      </c>
      <c r="I578" s="1">
        <v>45329</v>
      </c>
      <c r="J578" t="s">
        <v>15</v>
      </c>
    </row>
    <row r="579" spans="1:10" x14ac:dyDescent="0.25">
      <c r="A579" t="s">
        <v>737</v>
      </c>
      <c r="B579" t="s">
        <v>738</v>
      </c>
      <c r="C579" t="s">
        <v>739</v>
      </c>
      <c r="D579" t="s">
        <v>85</v>
      </c>
      <c r="E579">
        <v>80126</v>
      </c>
      <c r="F579" t="s">
        <v>363</v>
      </c>
      <c r="G579">
        <v>75403</v>
      </c>
      <c r="H579" s="2">
        <v>2006.4</v>
      </c>
      <c r="I579" s="1">
        <v>45329</v>
      </c>
      <c r="J579" t="s">
        <v>15</v>
      </c>
    </row>
    <row r="580" spans="1:10" x14ac:dyDescent="0.25">
      <c r="A580" t="s">
        <v>740</v>
      </c>
      <c r="B580" t="s">
        <v>88</v>
      </c>
      <c r="C580" t="s">
        <v>53</v>
      </c>
      <c r="D580" t="s">
        <v>12</v>
      </c>
      <c r="E580" t="s">
        <v>89</v>
      </c>
      <c r="F580" t="s">
        <v>363</v>
      </c>
      <c r="G580">
        <v>75404</v>
      </c>
      <c r="H580" s="2">
        <v>99</v>
      </c>
      <c r="I580" s="1">
        <v>45329</v>
      </c>
      <c r="J580" t="s">
        <v>15</v>
      </c>
    </row>
    <row r="581" spans="1:10" x14ac:dyDescent="0.25">
      <c r="A581" t="s">
        <v>741</v>
      </c>
      <c r="B581" t="s">
        <v>742</v>
      </c>
      <c r="C581" t="s">
        <v>11</v>
      </c>
      <c r="D581" t="s">
        <v>12</v>
      </c>
      <c r="E581">
        <v>77833</v>
      </c>
      <c r="F581" t="s">
        <v>363</v>
      </c>
      <c r="G581">
        <v>75405</v>
      </c>
      <c r="H581" s="2">
        <v>160</v>
      </c>
      <c r="I581" s="1">
        <v>45329</v>
      </c>
      <c r="J581" t="s">
        <v>15</v>
      </c>
    </row>
    <row r="582" spans="1:10" x14ac:dyDescent="0.25">
      <c r="A582" t="s">
        <v>743</v>
      </c>
      <c r="B582" t="s">
        <v>20</v>
      </c>
      <c r="C582" t="s">
        <v>21</v>
      </c>
      <c r="D582" t="s">
        <v>22</v>
      </c>
      <c r="E582" t="s">
        <v>23</v>
      </c>
      <c r="F582" t="s">
        <v>363</v>
      </c>
      <c r="G582">
        <v>75406</v>
      </c>
      <c r="H582" s="2">
        <v>677.5</v>
      </c>
      <c r="I582" s="1">
        <v>45329</v>
      </c>
      <c r="J582" t="s">
        <v>15</v>
      </c>
    </row>
    <row r="583" spans="1:10" x14ac:dyDescent="0.25">
      <c r="A583" t="s">
        <v>744</v>
      </c>
      <c r="B583" t="s">
        <v>745</v>
      </c>
      <c r="C583" t="s">
        <v>25</v>
      </c>
      <c r="D583" t="s">
        <v>12</v>
      </c>
      <c r="E583" t="s">
        <v>746</v>
      </c>
      <c r="F583" t="s">
        <v>363</v>
      </c>
      <c r="G583">
        <v>75407</v>
      </c>
      <c r="H583" s="2">
        <v>5114</v>
      </c>
      <c r="I583" s="1">
        <v>45329</v>
      </c>
      <c r="J583" t="s">
        <v>15</v>
      </c>
    </row>
    <row r="584" spans="1:10" x14ac:dyDescent="0.25">
      <c r="A584" t="s">
        <v>744</v>
      </c>
      <c r="B584" t="s">
        <v>745</v>
      </c>
      <c r="C584" t="s">
        <v>25</v>
      </c>
      <c r="D584" t="s">
        <v>12</v>
      </c>
      <c r="E584" t="s">
        <v>746</v>
      </c>
      <c r="F584" t="s">
        <v>363</v>
      </c>
      <c r="G584">
        <v>75408</v>
      </c>
      <c r="H584" s="2">
        <v>562.5</v>
      </c>
      <c r="I584" s="1">
        <v>45329</v>
      </c>
      <c r="J584" t="s">
        <v>15</v>
      </c>
    </row>
    <row r="585" spans="1:10" x14ac:dyDescent="0.25">
      <c r="A585" t="s">
        <v>747</v>
      </c>
      <c r="B585" t="s">
        <v>748</v>
      </c>
      <c r="C585" t="s">
        <v>90</v>
      </c>
      <c r="D585" t="s">
        <v>12</v>
      </c>
      <c r="E585">
        <v>77003</v>
      </c>
      <c r="F585" t="s">
        <v>363</v>
      </c>
      <c r="G585">
        <v>75409</v>
      </c>
      <c r="H585" s="2">
        <v>4099.16</v>
      </c>
      <c r="I585" s="1">
        <v>45329</v>
      </c>
      <c r="J585" t="s">
        <v>15</v>
      </c>
    </row>
    <row r="586" spans="1:10" x14ac:dyDescent="0.25">
      <c r="A586" t="s">
        <v>749</v>
      </c>
      <c r="B586" t="s">
        <v>283</v>
      </c>
      <c r="C586" t="s">
        <v>63</v>
      </c>
      <c r="D586" t="s">
        <v>64</v>
      </c>
      <c r="E586" t="s">
        <v>284</v>
      </c>
      <c r="F586" t="s">
        <v>363</v>
      </c>
      <c r="G586">
        <v>75410</v>
      </c>
      <c r="H586" s="2">
        <v>473.23</v>
      </c>
      <c r="I586" s="1">
        <v>45329</v>
      </c>
      <c r="J586" t="s">
        <v>15</v>
      </c>
    </row>
    <row r="587" spans="1:10" x14ac:dyDescent="0.25">
      <c r="A587" t="s">
        <v>750</v>
      </c>
      <c r="B587" t="s">
        <v>200</v>
      </c>
      <c r="D587" t="s">
        <v>12</v>
      </c>
      <c r="F587" t="s">
        <v>363</v>
      </c>
      <c r="G587">
        <v>75411</v>
      </c>
      <c r="H587" s="2">
        <v>1000</v>
      </c>
      <c r="I587" s="1">
        <v>45329</v>
      </c>
      <c r="J587" t="s">
        <v>15</v>
      </c>
    </row>
    <row r="588" spans="1:10" x14ac:dyDescent="0.25">
      <c r="A588" t="s">
        <v>751</v>
      </c>
      <c r="B588" t="s">
        <v>752</v>
      </c>
      <c r="C588" t="s">
        <v>11</v>
      </c>
      <c r="D588" t="s">
        <v>12</v>
      </c>
      <c r="E588">
        <v>77833</v>
      </c>
      <c r="F588" t="s">
        <v>363</v>
      </c>
      <c r="G588">
        <v>75412</v>
      </c>
      <c r="H588" s="2">
        <v>80</v>
      </c>
      <c r="I588" s="1">
        <v>45329</v>
      </c>
      <c r="J588" t="s">
        <v>14</v>
      </c>
    </row>
    <row r="589" spans="1:10" x14ac:dyDescent="0.25">
      <c r="A589" t="s">
        <v>753</v>
      </c>
      <c r="B589" t="s">
        <v>563</v>
      </c>
      <c r="C589" t="s">
        <v>11</v>
      </c>
      <c r="D589" t="s">
        <v>12</v>
      </c>
      <c r="E589" t="s">
        <v>37</v>
      </c>
      <c r="F589" t="s">
        <v>363</v>
      </c>
      <c r="G589">
        <v>75413</v>
      </c>
      <c r="H589" s="2">
        <v>175</v>
      </c>
      <c r="I589" s="1">
        <v>45329</v>
      </c>
      <c r="J589" t="s">
        <v>15</v>
      </c>
    </row>
    <row r="590" spans="1:10" x14ac:dyDescent="0.25">
      <c r="A590" t="s">
        <v>754</v>
      </c>
      <c r="B590" t="s">
        <v>458</v>
      </c>
      <c r="C590" t="s">
        <v>63</v>
      </c>
      <c r="D590" t="s">
        <v>64</v>
      </c>
      <c r="E590" t="s">
        <v>459</v>
      </c>
      <c r="F590" t="s">
        <v>363</v>
      </c>
      <c r="G590">
        <v>75414</v>
      </c>
      <c r="H590" s="2">
        <v>76.88</v>
      </c>
      <c r="I590" s="1">
        <v>45329</v>
      </c>
      <c r="J590" t="s">
        <v>15</v>
      </c>
    </row>
    <row r="591" spans="1:10" x14ac:dyDescent="0.25">
      <c r="A591" t="s">
        <v>755</v>
      </c>
      <c r="B591" t="s">
        <v>337</v>
      </c>
      <c r="C591" t="s">
        <v>11</v>
      </c>
      <c r="D591" t="s">
        <v>12</v>
      </c>
      <c r="E591" t="s">
        <v>37</v>
      </c>
      <c r="F591" t="s">
        <v>363</v>
      </c>
      <c r="G591">
        <v>75415</v>
      </c>
      <c r="H591" s="2">
        <v>27</v>
      </c>
      <c r="I591" s="1">
        <v>45329</v>
      </c>
      <c r="J591" t="s">
        <v>15</v>
      </c>
    </row>
    <row r="592" spans="1:10" x14ac:dyDescent="0.25">
      <c r="A592" t="s">
        <v>756</v>
      </c>
      <c r="B592" t="s">
        <v>376</v>
      </c>
      <c r="C592" t="s">
        <v>53</v>
      </c>
      <c r="D592" t="s">
        <v>12</v>
      </c>
      <c r="E592" t="s">
        <v>377</v>
      </c>
      <c r="F592" t="s">
        <v>363</v>
      </c>
      <c r="G592">
        <v>75416</v>
      </c>
      <c r="H592" s="2">
        <v>51.46</v>
      </c>
      <c r="I592" s="1">
        <v>45329</v>
      </c>
      <c r="J592" t="s">
        <v>15</v>
      </c>
    </row>
    <row r="593" spans="1:10" x14ac:dyDescent="0.25">
      <c r="A593" t="s">
        <v>757</v>
      </c>
      <c r="B593" t="s">
        <v>343</v>
      </c>
      <c r="C593" t="s">
        <v>53</v>
      </c>
      <c r="D593" t="s">
        <v>12</v>
      </c>
      <c r="E593" t="s">
        <v>344</v>
      </c>
      <c r="F593" t="s">
        <v>363</v>
      </c>
      <c r="G593">
        <v>75417</v>
      </c>
      <c r="H593" s="2">
        <v>55.81</v>
      </c>
      <c r="I593" s="1">
        <v>45329</v>
      </c>
      <c r="J593" t="s">
        <v>15</v>
      </c>
    </row>
    <row r="594" spans="1:10" x14ac:dyDescent="0.25">
      <c r="A594" t="s">
        <v>758</v>
      </c>
      <c r="B594" t="s">
        <v>759</v>
      </c>
      <c r="F594" t="s">
        <v>363</v>
      </c>
      <c r="G594">
        <v>75418</v>
      </c>
      <c r="H594" s="2">
        <v>482.03</v>
      </c>
      <c r="I594" s="1">
        <v>45329</v>
      </c>
      <c r="J594" t="s">
        <v>15</v>
      </c>
    </row>
    <row r="595" spans="1:10" x14ac:dyDescent="0.25">
      <c r="A595" t="s">
        <v>760</v>
      </c>
      <c r="B595" t="s">
        <v>761</v>
      </c>
      <c r="C595" t="s">
        <v>53</v>
      </c>
      <c r="D595" t="s">
        <v>12</v>
      </c>
      <c r="E595" t="s">
        <v>762</v>
      </c>
      <c r="F595" t="s">
        <v>363</v>
      </c>
      <c r="G595">
        <v>75419</v>
      </c>
      <c r="H595" s="2">
        <v>1385</v>
      </c>
      <c r="I595" s="1">
        <v>45329</v>
      </c>
      <c r="J595" t="s">
        <v>14</v>
      </c>
    </row>
    <row r="596" spans="1:10" x14ac:dyDescent="0.25">
      <c r="A596" t="s">
        <v>760</v>
      </c>
      <c r="B596" t="s">
        <v>761</v>
      </c>
      <c r="C596" t="s">
        <v>53</v>
      </c>
      <c r="D596" t="s">
        <v>12</v>
      </c>
      <c r="E596" t="s">
        <v>762</v>
      </c>
      <c r="F596" t="s">
        <v>363</v>
      </c>
      <c r="G596">
        <v>75419</v>
      </c>
      <c r="H596" s="2">
        <v>1385</v>
      </c>
      <c r="I596" s="1">
        <v>45330</v>
      </c>
      <c r="J596" t="s">
        <v>14</v>
      </c>
    </row>
    <row r="597" spans="1:10" x14ac:dyDescent="0.25">
      <c r="A597" t="s">
        <v>763</v>
      </c>
      <c r="B597" t="s">
        <v>408</v>
      </c>
      <c r="C597" t="s">
        <v>53</v>
      </c>
      <c r="D597" t="s">
        <v>12</v>
      </c>
      <c r="E597" t="s">
        <v>226</v>
      </c>
      <c r="F597" t="s">
        <v>363</v>
      </c>
      <c r="G597">
        <v>75420</v>
      </c>
      <c r="H597" s="2">
        <v>55702.5</v>
      </c>
      <c r="I597" s="1">
        <v>45329</v>
      </c>
      <c r="J597" t="s">
        <v>15</v>
      </c>
    </row>
    <row r="598" spans="1:10" x14ac:dyDescent="0.25">
      <c r="A598" t="s">
        <v>764</v>
      </c>
      <c r="B598" t="s">
        <v>229</v>
      </c>
      <c r="C598" t="s">
        <v>76</v>
      </c>
      <c r="D598" t="s">
        <v>12</v>
      </c>
      <c r="E598">
        <v>77803</v>
      </c>
      <c r="F598" t="s">
        <v>363</v>
      </c>
      <c r="G598">
        <v>75421</v>
      </c>
      <c r="H598" s="2">
        <v>1448.06</v>
      </c>
      <c r="I598" s="1">
        <v>45329</v>
      </c>
      <c r="J598" t="s">
        <v>14</v>
      </c>
    </row>
    <row r="599" spans="1:10" x14ac:dyDescent="0.25">
      <c r="A599" t="s">
        <v>765</v>
      </c>
      <c r="B599" t="s">
        <v>201</v>
      </c>
      <c r="C599" t="s">
        <v>25</v>
      </c>
      <c r="D599" t="s">
        <v>12</v>
      </c>
      <c r="E599" t="s">
        <v>202</v>
      </c>
      <c r="F599" t="s">
        <v>363</v>
      </c>
      <c r="G599">
        <v>75422</v>
      </c>
      <c r="H599" s="2">
        <v>531</v>
      </c>
      <c r="I599" s="1">
        <v>45329</v>
      </c>
      <c r="J599" t="s">
        <v>15</v>
      </c>
    </row>
    <row r="600" spans="1:10" x14ac:dyDescent="0.25">
      <c r="A600" t="s">
        <v>766</v>
      </c>
      <c r="B600" t="s">
        <v>767</v>
      </c>
      <c r="C600" t="s">
        <v>25</v>
      </c>
      <c r="D600" t="s">
        <v>12</v>
      </c>
      <c r="E600">
        <v>78701</v>
      </c>
      <c r="F600" t="s">
        <v>363</v>
      </c>
      <c r="G600">
        <v>75423</v>
      </c>
      <c r="H600" s="2">
        <v>550</v>
      </c>
      <c r="I600" s="1">
        <v>45329</v>
      </c>
      <c r="J600" t="s">
        <v>15</v>
      </c>
    </row>
    <row r="601" spans="1:10" x14ac:dyDescent="0.25">
      <c r="A601" t="s">
        <v>768</v>
      </c>
      <c r="B601" t="s">
        <v>155</v>
      </c>
      <c r="C601" t="s">
        <v>53</v>
      </c>
      <c r="D601" t="s">
        <v>12</v>
      </c>
      <c r="E601" t="s">
        <v>156</v>
      </c>
      <c r="F601" t="s">
        <v>363</v>
      </c>
      <c r="G601">
        <v>75424</v>
      </c>
      <c r="H601" s="2">
        <v>223.1</v>
      </c>
      <c r="I601" s="1">
        <v>45329</v>
      </c>
      <c r="J601" t="s">
        <v>15</v>
      </c>
    </row>
    <row r="602" spans="1:10" x14ac:dyDescent="0.25">
      <c r="A602" t="s">
        <v>769</v>
      </c>
      <c r="B602" t="s">
        <v>26</v>
      </c>
      <c r="C602" t="s">
        <v>27</v>
      </c>
      <c r="D602" t="s">
        <v>12</v>
      </c>
      <c r="E602">
        <v>77426</v>
      </c>
      <c r="F602" t="s">
        <v>363</v>
      </c>
      <c r="G602">
        <v>75425</v>
      </c>
      <c r="H602" s="2">
        <v>7050</v>
      </c>
      <c r="I602" s="1">
        <v>45329</v>
      </c>
      <c r="J602" t="s">
        <v>15</v>
      </c>
    </row>
    <row r="603" spans="1:10" x14ac:dyDescent="0.25">
      <c r="A603" t="s">
        <v>770</v>
      </c>
      <c r="B603" t="s">
        <v>771</v>
      </c>
      <c r="C603" t="s">
        <v>33</v>
      </c>
      <c r="D603" t="s">
        <v>12</v>
      </c>
      <c r="E603">
        <v>76712</v>
      </c>
      <c r="F603" t="s">
        <v>363</v>
      </c>
      <c r="G603">
        <v>75426</v>
      </c>
      <c r="H603" s="2">
        <v>910.16</v>
      </c>
      <c r="I603" s="1">
        <v>45329</v>
      </c>
      <c r="J603" t="s">
        <v>15</v>
      </c>
    </row>
    <row r="604" spans="1:10" x14ac:dyDescent="0.25">
      <c r="A604" t="s">
        <v>772</v>
      </c>
      <c r="B604" t="s">
        <v>28</v>
      </c>
      <c r="C604" t="s">
        <v>29</v>
      </c>
      <c r="D604" t="s">
        <v>12</v>
      </c>
      <c r="E604">
        <v>77459</v>
      </c>
      <c r="F604" t="s">
        <v>363</v>
      </c>
      <c r="G604">
        <v>75427</v>
      </c>
      <c r="H604" s="2">
        <v>91.11</v>
      </c>
      <c r="I604" s="1">
        <v>45329</v>
      </c>
      <c r="J604" t="s">
        <v>15</v>
      </c>
    </row>
    <row r="605" spans="1:10" x14ac:dyDescent="0.25">
      <c r="A605" t="s">
        <v>773</v>
      </c>
      <c r="B605" t="s">
        <v>774</v>
      </c>
      <c r="C605" t="s">
        <v>11</v>
      </c>
      <c r="D605" t="s">
        <v>12</v>
      </c>
      <c r="E605">
        <v>77833</v>
      </c>
      <c r="F605" t="s">
        <v>363</v>
      </c>
      <c r="G605">
        <v>75428</v>
      </c>
      <c r="H605" s="2">
        <v>120</v>
      </c>
      <c r="I605" s="1">
        <v>45329</v>
      </c>
      <c r="J605" t="s">
        <v>15</v>
      </c>
    </row>
    <row r="606" spans="1:10" x14ac:dyDescent="0.25">
      <c r="A606" t="s">
        <v>775</v>
      </c>
      <c r="B606" t="s">
        <v>776</v>
      </c>
      <c r="C606" t="s">
        <v>11</v>
      </c>
      <c r="D606" t="s">
        <v>12</v>
      </c>
      <c r="E606">
        <v>77833</v>
      </c>
      <c r="F606" t="s">
        <v>363</v>
      </c>
      <c r="G606">
        <v>75429</v>
      </c>
      <c r="H606" s="2">
        <v>200</v>
      </c>
      <c r="I606" s="1">
        <v>45329</v>
      </c>
      <c r="J606" t="s">
        <v>15</v>
      </c>
    </row>
    <row r="607" spans="1:10" x14ac:dyDescent="0.25">
      <c r="A607" t="s">
        <v>777</v>
      </c>
      <c r="B607" t="s">
        <v>778</v>
      </c>
      <c r="C607" t="s">
        <v>11</v>
      </c>
      <c r="D607" t="s">
        <v>12</v>
      </c>
      <c r="E607">
        <v>77833</v>
      </c>
      <c r="F607" t="s">
        <v>363</v>
      </c>
      <c r="G607">
        <v>75430</v>
      </c>
      <c r="H607" s="2">
        <v>443.75</v>
      </c>
      <c r="I607" s="1">
        <v>45329</v>
      </c>
      <c r="J607" t="s">
        <v>15</v>
      </c>
    </row>
    <row r="608" spans="1:10" x14ac:dyDescent="0.25">
      <c r="A608" t="s">
        <v>698</v>
      </c>
      <c r="B608" t="s">
        <v>779</v>
      </c>
      <c r="C608" t="s">
        <v>51</v>
      </c>
      <c r="D608" t="s">
        <v>12</v>
      </c>
      <c r="E608">
        <v>77800</v>
      </c>
      <c r="F608" t="s">
        <v>363</v>
      </c>
      <c r="G608">
        <v>75431</v>
      </c>
      <c r="H608" s="2">
        <v>100</v>
      </c>
      <c r="I608" s="1">
        <v>45329</v>
      </c>
      <c r="J608" t="s">
        <v>15</v>
      </c>
    </row>
    <row r="609" spans="1:10" x14ac:dyDescent="0.25">
      <c r="A609" t="s">
        <v>780</v>
      </c>
      <c r="B609" t="s">
        <v>781</v>
      </c>
      <c r="C609" t="s">
        <v>221</v>
      </c>
      <c r="D609" t="s">
        <v>12</v>
      </c>
      <c r="E609">
        <v>77433</v>
      </c>
      <c r="F609" t="s">
        <v>363</v>
      </c>
      <c r="G609">
        <v>75432</v>
      </c>
      <c r="H609" s="2">
        <v>80</v>
      </c>
      <c r="I609" s="1">
        <v>45329</v>
      </c>
      <c r="J609" t="s">
        <v>15</v>
      </c>
    </row>
    <row r="610" spans="1:10" x14ac:dyDescent="0.25">
      <c r="A610" t="s">
        <v>782</v>
      </c>
      <c r="B610" t="s">
        <v>783</v>
      </c>
      <c r="F610" t="s">
        <v>363</v>
      </c>
      <c r="G610">
        <v>75433</v>
      </c>
      <c r="H610" s="2">
        <v>135</v>
      </c>
      <c r="I610" s="1">
        <v>45329</v>
      </c>
      <c r="J610" t="s">
        <v>15</v>
      </c>
    </row>
    <row r="611" spans="1:10" x14ac:dyDescent="0.25">
      <c r="A611" t="s">
        <v>784</v>
      </c>
      <c r="B611" t="s">
        <v>136</v>
      </c>
      <c r="C611" t="s">
        <v>53</v>
      </c>
      <c r="D611" t="s">
        <v>12</v>
      </c>
      <c r="E611">
        <v>75320</v>
      </c>
      <c r="F611" t="s">
        <v>363</v>
      </c>
      <c r="G611">
        <v>75434</v>
      </c>
      <c r="H611" s="2">
        <v>104.8</v>
      </c>
      <c r="I611" s="1">
        <v>45329</v>
      </c>
      <c r="J611" t="s">
        <v>15</v>
      </c>
    </row>
    <row r="612" spans="1:10" x14ac:dyDescent="0.25">
      <c r="A612" t="s">
        <v>785</v>
      </c>
      <c r="B612" t="s">
        <v>786</v>
      </c>
      <c r="C612" t="s">
        <v>11</v>
      </c>
      <c r="D612" t="s">
        <v>12</v>
      </c>
      <c r="E612">
        <v>77833</v>
      </c>
      <c r="F612" t="s">
        <v>363</v>
      </c>
      <c r="G612">
        <v>75435</v>
      </c>
      <c r="H612" s="2">
        <v>90</v>
      </c>
      <c r="I612" s="1">
        <v>45329</v>
      </c>
      <c r="J612" t="s">
        <v>15</v>
      </c>
    </row>
    <row r="613" spans="1:10" x14ac:dyDescent="0.25">
      <c r="A613" t="s">
        <v>787</v>
      </c>
      <c r="B613" t="s">
        <v>788</v>
      </c>
      <c r="C613" t="s">
        <v>11</v>
      </c>
      <c r="D613" t="s">
        <v>12</v>
      </c>
      <c r="E613">
        <v>77833</v>
      </c>
      <c r="F613" t="s">
        <v>363</v>
      </c>
      <c r="G613">
        <v>75436</v>
      </c>
      <c r="H613" s="2">
        <v>70</v>
      </c>
      <c r="I613" s="1">
        <v>45329</v>
      </c>
      <c r="J613" t="s">
        <v>15</v>
      </c>
    </row>
    <row r="614" spans="1:10" x14ac:dyDescent="0.25">
      <c r="A614" t="s">
        <v>789</v>
      </c>
      <c r="B614" t="s">
        <v>230</v>
      </c>
      <c r="C614" t="s">
        <v>53</v>
      </c>
      <c r="D614" t="s">
        <v>12</v>
      </c>
      <c r="E614" t="s">
        <v>231</v>
      </c>
      <c r="F614" t="s">
        <v>363</v>
      </c>
      <c r="G614">
        <v>75437</v>
      </c>
      <c r="H614" s="2">
        <v>256</v>
      </c>
      <c r="I614" s="1">
        <v>45329</v>
      </c>
      <c r="J614" t="s">
        <v>15</v>
      </c>
    </row>
    <row r="615" spans="1:10" x14ac:dyDescent="0.25">
      <c r="A615" t="s">
        <v>790</v>
      </c>
      <c r="B615" t="s">
        <v>92</v>
      </c>
      <c r="C615" t="s">
        <v>53</v>
      </c>
      <c r="D615" t="s">
        <v>12</v>
      </c>
      <c r="E615" t="s">
        <v>93</v>
      </c>
      <c r="F615" t="s">
        <v>363</v>
      </c>
      <c r="G615">
        <v>75438</v>
      </c>
      <c r="H615" s="2">
        <v>283.94</v>
      </c>
      <c r="I615" s="1">
        <v>45329</v>
      </c>
      <c r="J615" t="s">
        <v>15</v>
      </c>
    </row>
    <row r="616" spans="1:10" x14ac:dyDescent="0.25">
      <c r="A616" t="s">
        <v>791</v>
      </c>
      <c r="B616" t="s">
        <v>94</v>
      </c>
      <c r="C616" t="s">
        <v>53</v>
      </c>
      <c r="D616" t="s">
        <v>12</v>
      </c>
      <c r="E616" t="s">
        <v>95</v>
      </c>
      <c r="F616" t="s">
        <v>363</v>
      </c>
      <c r="G616">
        <v>75439</v>
      </c>
      <c r="H616" s="2">
        <v>4898.42</v>
      </c>
      <c r="I616" s="1">
        <v>45329</v>
      </c>
      <c r="J616" t="s">
        <v>15</v>
      </c>
    </row>
    <row r="617" spans="1:10" x14ac:dyDescent="0.25">
      <c r="A617" t="s">
        <v>792</v>
      </c>
      <c r="B617" t="s">
        <v>96</v>
      </c>
      <c r="C617" t="s">
        <v>53</v>
      </c>
      <c r="D617" t="s">
        <v>12</v>
      </c>
      <c r="E617" t="s">
        <v>97</v>
      </c>
      <c r="F617" t="s">
        <v>363</v>
      </c>
      <c r="G617">
        <v>75440</v>
      </c>
      <c r="H617" s="2">
        <v>1701.85</v>
      </c>
      <c r="I617" s="1">
        <v>45329</v>
      </c>
      <c r="J617" t="s">
        <v>15</v>
      </c>
    </row>
    <row r="618" spans="1:10" x14ac:dyDescent="0.25">
      <c r="A618" t="s">
        <v>793</v>
      </c>
      <c r="B618" t="s">
        <v>204</v>
      </c>
      <c r="C618" t="s">
        <v>205</v>
      </c>
      <c r="D618" t="s">
        <v>12</v>
      </c>
      <c r="E618">
        <v>77445</v>
      </c>
      <c r="F618" t="s">
        <v>363</v>
      </c>
      <c r="G618">
        <v>75442</v>
      </c>
      <c r="H618" s="2">
        <v>2812.38</v>
      </c>
      <c r="I618" s="1">
        <v>45329</v>
      </c>
      <c r="J618" t="s">
        <v>15</v>
      </c>
    </row>
    <row r="619" spans="1:10" x14ac:dyDescent="0.25">
      <c r="A619" t="s">
        <v>794</v>
      </c>
      <c r="B619" t="s">
        <v>172</v>
      </c>
      <c r="C619" t="s">
        <v>11</v>
      </c>
      <c r="D619" t="s">
        <v>12</v>
      </c>
      <c r="E619" t="s">
        <v>37</v>
      </c>
      <c r="F619" t="s">
        <v>363</v>
      </c>
      <c r="G619">
        <v>75443</v>
      </c>
      <c r="H619" s="2">
        <v>5935.74</v>
      </c>
      <c r="I619" s="1">
        <v>45329</v>
      </c>
      <c r="J619" t="s">
        <v>15</v>
      </c>
    </row>
    <row r="620" spans="1:10" x14ac:dyDescent="0.25">
      <c r="A620" t="s">
        <v>795</v>
      </c>
      <c r="B620" t="s">
        <v>233</v>
      </c>
      <c r="C620" t="s">
        <v>11</v>
      </c>
      <c r="D620" t="s">
        <v>12</v>
      </c>
      <c r="E620" t="s">
        <v>234</v>
      </c>
      <c r="F620" t="s">
        <v>363</v>
      </c>
      <c r="G620">
        <v>75444</v>
      </c>
      <c r="H620" s="2">
        <v>1374.54</v>
      </c>
      <c r="I620" s="1">
        <v>45329</v>
      </c>
      <c r="J620" t="s">
        <v>15</v>
      </c>
    </row>
    <row r="621" spans="1:10" x14ac:dyDescent="0.25">
      <c r="A621" t="s">
        <v>796</v>
      </c>
      <c r="B621" t="s">
        <v>797</v>
      </c>
      <c r="C621" t="s">
        <v>152</v>
      </c>
      <c r="D621" t="s">
        <v>12</v>
      </c>
      <c r="E621">
        <v>77383</v>
      </c>
      <c r="F621" t="s">
        <v>363</v>
      </c>
      <c r="G621">
        <v>75445</v>
      </c>
      <c r="H621" s="2">
        <v>350</v>
      </c>
      <c r="I621" s="1">
        <v>45329</v>
      </c>
      <c r="J621" t="s">
        <v>15</v>
      </c>
    </row>
    <row r="622" spans="1:10" x14ac:dyDescent="0.25">
      <c r="A622" t="s">
        <v>798</v>
      </c>
      <c r="B622" t="s">
        <v>427</v>
      </c>
      <c r="C622" t="s">
        <v>152</v>
      </c>
      <c r="D622" t="s">
        <v>12</v>
      </c>
      <c r="E622">
        <v>77380</v>
      </c>
      <c r="F622" t="s">
        <v>363</v>
      </c>
      <c r="G622">
        <v>75446</v>
      </c>
      <c r="H622" s="2">
        <v>2220.84</v>
      </c>
      <c r="I622" s="1">
        <v>45329</v>
      </c>
      <c r="J622" t="s">
        <v>15</v>
      </c>
    </row>
    <row r="623" spans="1:10" x14ac:dyDescent="0.25">
      <c r="A623" t="s">
        <v>799</v>
      </c>
      <c r="B623" t="s">
        <v>800</v>
      </c>
      <c r="C623" t="s">
        <v>53</v>
      </c>
      <c r="D623" t="s">
        <v>72</v>
      </c>
      <c r="E623">
        <v>30157</v>
      </c>
      <c r="F623" t="s">
        <v>363</v>
      </c>
      <c r="G623">
        <v>75447</v>
      </c>
      <c r="H623" s="2">
        <v>45</v>
      </c>
      <c r="I623" s="1">
        <v>45329</v>
      </c>
      <c r="J623" t="s">
        <v>15</v>
      </c>
    </row>
    <row r="624" spans="1:10" x14ac:dyDescent="0.25">
      <c r="A624" t="s">
        <v>801</v>
      </c>
      <c r="B624" t="s">
        <v>802</v>
      </c>
      <c r="F624" t="s">
        <v>363</v>
      </c>
      <c r="G624">
        <v>75448</v>
      </c>
      <c r="H624" s="2">
        <v>100</v>
      </c>
      <c r="I624" s="1">
        <v>45329</v>
      </c>
      <c r="J624" t="s">
        <v>15</v>
      </c>
    </row>
    <row r="625" spans="1:10" x14ac:dyDescent="0.25">
      <c r="A625" t="s">
        <v>803</v>
      </c>
      <c r="B625" t="s">
        <v>804</v>
      </c>
      <c r="C625" t="s">
        <v>805</v>
      </c>
      <c r="D625" t="s">
        <v>22</v>
      </c>
      <c r="E625">
        <v>16365</v>
      </c>
      <c r="F625" t="s">
        <v>363</v>
      </c>
      <c r="G625">
        <v>75449</v>
      </c>
      <c r="H625" s="2">
        <v>2790.77</v>
      </c>
      <c r="I625" s="1">
        <v>45329</v>
      </c>
      <c r="J625" t="s">
        <v>15</v>
      </c>
    </row>
    <row r="626" spans="1:10" x14ac:dyDescent="0.25">
      <c r="A626" t="s">
        <v>806</v>
      </c>
      <c r="B626" t="s">
        <v>807</v>
      </c>
      <c r="C626" t="s">
        <v>808</v>
      </c>
      <c r="D626" t="s">
        <v>12</v>
      </c>
      <c r="E626">
        <v>77469</v>
      </c>
      <c r="F626" t="s">
        <v>363</v>
      </c>
      <c r="G626">
        <v>75450</v>
      </c>
      <c r="H626" s="2">
        <v>15579.6</v>
      </c>
      <c r="I626" s="1">
        <v>45329</v>
      </c>
      <c r="J626" t="s">
        <v>15</v>
      </c>
    </row>
    <row r="627" spans="1:10" x14ac:dyDescent="0.25">
      <c r="A627" t="s">
        <v>809</v>
      </c>
      <c r="B627" t="s">
        <v>810</v>
      </c>
      <c r="C627" t="s">
        <v>11</v>
      </c>
      <c r="D627" t="s">
        <v>12</v>
      </c>
      <c r="E627" t="s">
        <v>37</v>
      </c>
      <c r="F627" t="s">
        <v>363</v>
      </c>
      <c r="G627">
        <v>75451</v>
      </c>
      <c r="H627" s="2">
        <v>3443.04</v>
      </c>
      <c r="I627" s="1">
        <v>45329</v>
      </c>
      <c r="J627" t="s">
        <v>15</v>
      </c>
    </row>
    <row r="628" spans="1:10" x14ac:dyDescent="0.25">
      <c r="A628" t="s">
        <v>811</v>
      </c>
      <c r="B628" t="s">
        <v>812</v>
      </c>
      <c r="C628" t="s">
        <v>11</v>
      </c>
      <c r="D628" t="s">
        <v>12</v>
      </c>
      <c r="E628">
        <v>77833</v>
      </c>
      <c r="F628" t="s">
        <v>363</v>
      </c>
      <c r="G628">
        <v>75452</v>
      </c>
      <c r="H628" s="2">
        <v>180</v>
      </c>
      <c r="I628" s="1">
        <v>45329</v>
      </c>
      <c r="J628" t="s">
        <v>15</v>
      </c>
    </row>
    <row r="629" spans="1:10" x14ac:dyDescent="0.25">
      <c r="A629" t="s">
        <v>813</v>
      </c>
      <c r="B629" t="s">
        <v>235</v>
      </c>
      <c r="C629" t="s">
        <v>11</v>
      </c>
      <c r="D629" t="s">
        <v>12</v>
      </c>
      <c r="E629">
        <v>77833</v>
      </c>
      <c r="F629" t="s">
        <v>363</v>
      </c>
      <c r="G629">
        <v>75453</v>
      </c>
      <c r="H629" s="2">
        <v>275</v>
      </c>
      <c r="I629" s="1">
        <v>45329</v>
      </c>
      <c r="J629" t="s">
        <v>15</v>
      </c>
    </row>
    <row r="630" spans="1:10" x14ac:dyDescent="0.25">
      <c r="A630" t="s">
        <v>814</v>
      </c>
      <c r="B630" t="s">
        <v>579</v>
      </c>
      <c r="C630" t="s">
        <v>90</v>
      </c>
      <c r="D630" t="s">
        <v>12</v>
      </c>
      <c r="E630">
        <v>77041</v>
      </c>
      <c r="F630" t="s">
        <v>363</v>
      </c>
      <c r="G630">
        <v>75457</v>
      </c>
      <c r="H630" s="2">
        <v>440.87</v>
      </c>
      <c r="I630" s="1">
        <v>45336</v>
      </c>
      <c r="J630" t="s">
        <v>15</v>
      </c>
    </row>
    <row r="631" spans="1:10" x14ac:dyDescent="0.25">
      <c r="A631" t="s">
        <v>815</v>
      </c>
      <c r="B631" t="s">
        <v>816</v>
      </c>
      <c r="C631" t="s">
        <v>288</v>
      </c>
      <c r="D631" t="s">
        <v>12</v>
      </c>
      <c r="E631">
        <v>77449</v>
      </c>
      <c r="F631" t="s">
        <v>363</v>
      </c>
      <c r="G631">
        <v>75458</v>
      </c>
      <c r="H631" s="2">
        <v>31.59</v>
      </c>
      <c r="I631" s="1">
        <v>45336</v>
      </c>
      <c r="J631" t="s">
        <v>15</v>
      </c>
    </row>
    <row r="632" spans="1:10" x14ac:dyDescent="0.25">
      <c r="A632" t="s">
        <v>817</v>
      </c>
      <c r="B632" t="s">
        <v>818</v>
      </c>
      <c r="C632" t="s">
        <v>819</v>
      </c>
      <c r="D632" t="s">
        <v>12</v>
      </c>
      <c r="E632">
        <v>75067</v>
      </c>
      <c r="F632" t="s">
        <v>363</v>
      </c>
      <c r="G632">
        <v>75459</v>
      </c>
      <c r="H632" s="2">
        <v>160</v>
      </c>
      <c r="I632" s="1">
        <v>45336</v>
      </c>
      <c r="J632" t="s">
        <v>15</v>
      </c>
    </row>
    <row r="633" spans="1:10" x14ac:dyDescent="0.25">
      <c r="A633" t="s">
        <v>820</v>
      </c>
      <c r="B633" t="s">
        <v>49</v>
      </c>
      <c r="C633" t="s">
        <v>11</v>
      </c>
      <c r="D633" t="s">
        <v>12</v>
      </c>
      <c r="E633" t="s">
        <v>50</v>
      </c>
      <c r="F633" t="s">
        <v>363</v>
      </c>
      <c r="G633">
        <v>75460</v>
      </c>
      <c r="H633" s="2">
        <v>23133.34</v>
      </c>
      <c r="I633" s="1">
        <v>45336</v>
      </c>
      <c r="J633" t="s">
        <v>15</v>
      </c>
    </row>
    <row r="634" spans="1:10" x14ac:dyDescent="0.25">
      <c r="A634" t="s">
        <v>698</v>
      </c>
      <c r="B634" t="s">
        <v>539</v>
      </c>
      <c r="C634" t="s">
        <v>51</v>
      </c>
      <c r="D634" t="s">
        <v>12</v>
      </c>
      <c r="E634">
        <v>77880</v>
      </c>
      <c r="F634" t="s">
        <v>363</v>
      </c>
      <c r="G634">
        <v>75461</v>
      </c>
      <c r="H634" s="2">
        <v>100</v>
      </c>
      <c r="I634" s="1">
        <v>45336</v>
      </c>
      <c r="J634" t="s">
        <v>15</v>
      </c>
    </row>
    <row r="635" spans="1:10" x14ac:dyDescent="0.25">
      <c r="A635" t="s">
        <v>821</v>
      </c>
      <c r="B635" t="s">
        <v>418</v>
      </c>
      <c r="F635" t="s">
        <v>363</v>
      </c>
      <c r="G635">
        <v>75462</v>
      </c>
      <c r="H635" s="2">
        <v>64</v>
      </c>
      <c r="I635" s="1">
        <v>45336</v>
      </c>
      <c r="J635" t="s">
        <v>15</v>
      </c>
    </row>
    <row r="636" spans="1:10" x14ac:dyDescent="0.25">
      <c r="A636" t="s">
        <v>822</v>
      </c>
      <c r="B636" t="s">
        <v>215</v>
      </c>
      <c r="C636" t="s">
        <v>121</v>
      </c>
      <c r="D636" t="s">
        <v>64</v>
      </c>
      <c r="E636" t="s">
        <v>216</v>
      </c>
      <c r="F636" t="s">
        <v>363</v>
      </c>
      <c r="G636">
        <v>75463</v>
      </c>
      <c r="H636" s="2">
        <v>228.25</v>
      </c>
      <c r="I636" s="1">
        <v>45336</v>
      </c>
      <c r="J636" t="s">
        <v>15</v>
      </c>
    </row>
    <row r="637" spans="1:10" x14ac:dyDescent="0.25">
      <c r="A637" t="s">
        <v>823</v>
      </c>
      <c r="B637" t="s">
        <v>584</v>
      </c>
      <c r="C637" t="s">
        <v>53</v>
      </c>
      <c r="D637" t="s">
        <v>12</v>
      </c>
      <c r="E637">
        <v>75247</v>
      </c>
      <c r="F637" t="s">
        <v>363</v>
      </c>
      <c r="G637">
        <v>75464</v>
      </c>
      <c r="H637" s="2">
        <v>13494</v>
      </c>
      <c r="I637" s="1">
        <v>45336</v>
      </c>
      <c r="J637" t="s">
        <v>15</v>
      </c>
    </row>
    <row r="638" spans="1:10" x14ac:dyDescent="0.25">
      <c r="A638" t="s">
        <v>824</v>
      </c>
      <c r="B638" t="s">
        <v>428</v>
      </c>
      <c r="C638" t="s">
        <v>17</v>
      </c>
      <c r="D638" t="s">
        <v>12</v>
      </c>
      <c r="E638">
        <v>77842</v>
      </c>
      <c r="F638" t="s">
        <v>363</v>
      </c>
      <c r="G638">
        <v>75465</v>
      </c>
      <c r="H638" s="2">
        <v>39.35</v>
      </c>
      <c r="I638" s="1">
        <v>45336</v>
      </c>
      <c r="J638" t="s">
        <v>15</v>
      </c>
    </row>
    <row r="639" spans="1:10" x14ac:dyDescent="0.25">
      <c r="A639" t="s">
        <v>825</v>
      </c>
      <c r="B639" t="s">
        <v>327</v>
      </c>
      <c r="C639" t="s">
        <v>173</v>
      </c>
      <c r="D639" t="s">
        <v>168</v>
      </c>
      <c r="E639" t="s">
        <v>328</v>
      </c>
      <c r="F639" t="s">
        <v>363</v>
      </c>
      <c r="G639">
        <v>75466</v>
      </c>
      <c r="H639" s="2">
        <v>31.19</v>
      </c>
      <c r="I639" s="1">
        <v>45336</v>
      </c>
      <c r="J639" t="s">
        <v>15</v>
      </c>
    </row>
    <row r="640" spans="1:10" x14ac:dyDescent="0.25">
      <c r="A640" t="s">
        <v>826</v>
      </c>
      <c r="B640" t="s">
        <v>827</v>
      </c>
      <c r="C640" t="s">
        <v>828</v>
      </c>
      <c r="D640" t="s">
        <v>12</v>
      </c>
      <c r="E640">
        <v>77964</v>
      </c>
      <c r="F640" t="s">
        <v>363</v>
      </c>
      <c r="G640">
        <v>75467</v>
      </c>
      <c r="H640" s="2">
        <v>180.11</v>
      </c>
      <c r="I640" s="1">
        <v>45336</v>
      </c>
      <c r="J640" t="s">
        <v>15</v>
      </c>
    </row>
    <row r="641" spans="1:10" x14ac:dyDescent="0.25">
      <c r="A641" t="s">
        <v>829</v>
      </c>
      <c r="B641" t="s">
        <v>830</v>
      </c>
      <c r="C641" t="s">
        <v>475</v>
      </c>
      <c r="D641" t="s">
        <v>12</v>
      </c>
      <c r="E641">
        <v>77301</v>
      </c>
      <c r="F641" t="s">
        <v>363</v>
      </c>
      <c r="G641">
        <v>75468</v>
      </c>
      <c r="H641" s="2">
        <v>1500</v>
      </c>
      <c r="I641" s="1">
        <v>45336</v>
      </c>
      <c r="J641" t="s">
        <v>15</v>
      </c>
    </row>
    <row r="642" spans="1:10" x14ac:dyDescent="0.25">
      <c r="A642" t="s">
        <v>649</v>
      </c>
      <c r="B642" t="s">
        <v>650</v>
      </c>
      <c r="C642" t="s">
        <v>51</v>
      </c>
      <c r="D642" t="s">
        <v>12</v>
      </c>
      <c r="E642">
        <v>77880</v>
      </c>
      <c r="F642" t="s">
        <v>363</v>
      </c>
      <c r="G642">
        <v>75469</v>
      </c>
      <c r="H642" s="2">
        <v>2400</v>
      </c>
      <c r="I642" s="1">
        <v>45336</v>
      </c>
      <c r="J642" t="s">
        <v>15</v>
      </c>
    </row>
    <row r="643" spans="1:10" x14ac:dyDescent="0.25">
      <c r="A643" t="s">
        <v>651</v>
      </c>
      <c r="B643" t="s">
        <v>652</v>
      </c>
      <c r="C643" t="s">
        <v>76</v>
      </c>
      <c r="D643" t="s">
        <v>12</v>
      </c>
      <c r="E643" t="s">
        <v>653</v>
      </c>
      <c r="F643" t="s">
        <v>363</v>
      </c>
      <c r="G643">
        <v>75470</v>
      </c>
      <c r="H643" s="2">
        <v>10578.95</v>
      </c>
      <c r="I643" s="1">
        <v>45336</v>
      </c>
      <c r="J643" t="s">
        <v>15</v>
      </c>
    </row>
    <row r="644" spans="1:10" x14ac:dyDescent="0.25">
      <c r="A644" t="s">
        <v>698</v>
      </c>
      <c r="B644" t="s">
        <v>831</v>
      </c>
      <c r="C644" t="s">
        <v>832</v>
      </c>
      <c r="D644" t="s">
        <v>12</v>
      </c>
      <c r="E644">
        <v>77426</v>
      </c>
      <c r="F644" t="s">
        <v>363</v>
      </c>
      <c r="G644">
        <v>75471</v>
      </c>
      <c r="H644" s="2">
        <v>100</v>
      </c>
      <c r="I644" s="1">
        <v>45336</v>
      </c>
      <c r="J644" t="s">
        <v>15</v>
      </c>
    </row>
    <row r="645" spans="1:10" x14ac:dyDescent="0.25">
      <c r="A645" t="s">
        <v>654</v>
      </c>
      <c r="B645" t="s">
        <v>365</v>
      </c>
      <c r="C645" t="s">
        <v>11</v>
      </c>
      <c r="D645" t="s">
        <v>12</v>
      </c>
      <c r="E645" t="s">
        <v>48</v>
      </c>
      <c r="F645" t="s">
        <v>363</v>
      </c>
      <c r="G645">
        <v>75472</v>
      </c>
      <c r="H645" s="2">
        <v>94</v>
      </c>
      <c r="I645" s="1">
        <v>45336</v>
      </c>
      <c r="J645" t="s">
        <v>15</v>
      </c>
    </row>
    <row r="646" spans="1:10" x14ac:dyDescent="0.25">
      <c r="A646" t="s">
        <v>833</v>
      </c>
      <c r="B646" t="s">
        <v>834</v>
      </c>
      <c r="C646" t="s">
        <v>11</v>
      </c>
      <c r="D646" t="s">
        <v>12</v>
      </c>
      <c r="E646">
        <v>77833</v>
      </c>
      <c r="F646" t="s">
        <v>363</v>
      </c>
      <c r="G646">
        <v>75473</v>
      </c>
      <c r="H646" s="2">
        <v>74559.759999999995</v>
      </c>
      <c r="I646" s="1">
        <v>45336</v>
      </c>
      <c r="J646" t="s">
        <v>15</v>
      </c>
    </row>
    <row r="647" spans="1:10" x14ac:dyDescent="0.25">
      <c r="A647" t="s">
        <v>835</v>
      </c>
      <c r="B647" t="s">
        <v>504</v>
      </c>
      <c r="C647" t="s">
        <v>11</v>
      </c>
      <c r="D647" t="s">
        <v>12</v>
      </c>
      <c r="E647">
        <v>77833</v>
      </c>
      <c r="F647" t="s">
        <v>363</v>
      </c>
      <c r="G647">
        <v>75474</v>
      </c>
      <c r="H647" s="2">
        <v>6875</v>
      </c>
      <c r="I647" s="1">
        <v>45336</v>
      </c>
      <c r="J647" t="s">
        <v>15</v>
      </c>
    </row>
    <row r="648" spans="1:10" x14ac:dyDescent="0.25">
      <c r="A648" t="s">
        <v>836</v>
      </c>
      <c r="B648" t="s">
        <v>374</v>
      </c>
      <c r="C648" t="s">
        <v>11</v>
      </c>
      <c r="D648" t="s">
        <v>12</v>
      </c>
      <c r="E648" t="s">
        <v>37</v>
      </c>
      <c r="F648" t="s">
        <v>363</v>
      </c>
      <c r="G648">
        <v>75475</v>
      </c>
      <c r="H648" s="2">
        <v>360</v>
      </c>
      <c r="I648" s="1">
        <v>45336</v>
      </c>
      <c r="J648" t="s">
        <v>15</v>
      </c>
    </row>
    <row r="649" spans="1:10" x14ac:dyDescent="0.25">
      <c r="A649" t="s">
        <v>698</v>
      </c>
      <c r="B649" t="s">
        <v>837</v>
      </c>
      <c r="C649" t="s">
        <v>11</v>
      </c>
      <c r="D649" t="s">
        <v>12</v>
      </c>
      <c r="E649">
        <v>77833</v>
      </c>
      <c r="F649" t="s">
        <v>363</v>
      </c>
      <c r="G649">
        <v>75476</v>
      </c>
      <c r="H649" s="2">
        <v>64.64</v>
      </c>
      <c r="I649" s="1">
        <v>45336</v>
      </c>
      <c r="J649" t="s">
        <v>15</v>
      </c>
    </row>
    <row r="650" spans="1:10" x14ac:dyDescent="0.25">
      <c r="A650" t="s">
        <v>666</v>
      </c>
      <c r="B650" t="s">
        <v>61</v>
      </c>
      <c r="C650" t="s">
        <v>11</v>
      </c>
      <c r="D650" t="s">
        <v>12</v>
      </c>
      <c r="E650">
        <v>77833</v>
      </c>
      <c r="F650" t="s">
        <v>363</v>
      </c>
      <c r="G650">
        <v>75477</v>
      </c>
      <c r="H650" s="2">
        <v>1456.1</v>
      </c>
      <c r="I650" s="1">
        <v>45336</v>
      </c>
      <c r="J650" t="s">
        <v>15</v>
      </c>
    </row>
    <row r="651" spans="1:10" x14ac:dyDescent="0.25">
      <c r="A651" t="s">
        <v>613</v>
      </c>
      <c r="B651" t="s">
        <v>62</v>
      </c>
      <c r="C651" t="s">
        <v>63</v>
      </c>
      <c r="D651" t="s">
        <v>64</v>
      </c>
      <c r="E651" t="s">
        <v>65</v>
      </c>
      <c r="F651" t="s">
        <v>363</v>
      </c>
      <c r="G651">
        <v>75478</v>
      </c>
      <c r="H651" s="2">
        <v>1695.28</v>
      </c>
      <c r="I651" s="1">
        <v>45336</v>
      </c>
      <c r="J651" t="s">
        <v>15</v>
      </c>
    </row>
    <row r="652" spans="1:10" x14ac:dyDescent="0.25">
      <c r="A652" t="s">
        <v>838</v>
      </c>
      <c r="B652" t="s">
        <v>106</v>
      </c>
      <c r="C652" t="s">
        <v>11</v>
      </c>
      <c r="D652" t="s">
        <v>12</v>
      </c>
      <c r="E652">
        <v>77833</v>
      </c>
      <c r="F652" t="s">
        <v>363</v>
      </c>
      <c r="G652">
        <v>75479</v>
      </c>
      <c r="H652" s="2">
        <v>100</v>
      </c>
      <c r="I652" s="1">
        <v>45336</v>
      </c>
      <c r="J652" t="s">
        <v>15</v>
      </c>
    </row>
    <row r="653" spans="1:10" x14ac:dyDescent="0.25">
      <c r="A653" t="s">
        <v>673</v>
      </c>
      <c r="B653" t="s">
        <v>107</v>
      </c>
      <c r="C653" t="s">
        <v>108</v>
      </c>
      <c r="D653" t="s">
        <v>12</v>
      </c>
      <c r="E653" t="s">
        <v>109</v>
      </c>
      <c r="F653" t="s">
        <v>363</v>
      </c>
      <c r="G653">
        <v>75480</v>
      </c>
      <c r="H653" s="2">
        <v>7383</v>
      </c>
      <c r="I653" s="1">
        <v>45336</v>
      </c>
      <c r="J653" t="s">
        <v>15</v>
      </c>
    </row>
    <row r="654" spans="1:10" x14ac:dyDescent="0.25">
      <c r="A654" t="s">
        <v>839</v>
      </c>
      <c r="B654" t="s">
        <v>175</v>
      </c>
      <c r="C654" t="s">
        <v>53</v>
      </c>
      <c r="D654" t="s">
        <v>12</v>
      </c>
      <c r="E654" t="s">
        <v>176</v>
      </c>
      <c r="F654" t="s">
        <v>363</v>
      </c>
      <c r="G654">
        <v>75481</v>
      </c>
      <c r="H654" s="2">
        <v>2625</v>
      </c>
      <c r="I654" s="1">
        <v>45336</v>
      </c>
      <c r="J654" t="s">
        <v>15</v>
      </c>
    </row>
    <row r="655" spans="1:10" x14ac:dyDescent="0.25">
      <c r="A655" t="s">
        <v>677</v>
      </c>
      <c r="B655" t="s">
        <v>217</v>
      </c>
      <c r="C655" t="s">
        <v>53</v>
      </c>
      <c r="D655" t="s">
        <v>12</v>
      </c>
      <c r="E655">
        <v>75266</v>
      </c>
      <c r="F655" t="s">
        <v>363</v>
      </c>
      <c r="G655">
        <v>75482</v>
      </c>
      <c r="H655" s="2">
        <v>488.1</v>
      </c>
      <c r="I655" s="1">
        <v>45336</v>
      </c>
      <c r="J655" t="s">
        <v>15</v>
      </c>
    </row>
    <row r="656" spans="1:10" x14ac:dyDescent="0.25">
      <c r="A656" t="s">
        <v>678</v>
      </c>
      <c r="B656" t="s">
        <v>66</v>
      </c>
      <c r="C656" t="s">
        <v>63</v>
      </c>
      <c r="D656" t="s">
        <v>64</v>
      </c>
      <c r="E656" t="s">
        <v>67</v>
      </c>
      <c r="F656" t="s">
        <v>363</v>
      </c>
      <c r="G656">
        <v>75483</v>
      </c>
      <c r="H656" s="2">
        <v>1891.55</v>
      </c>
      <c r="I656" s="1">
        <v>45336</v>
      </c>
      <c r="J656" t="s">
        <v>15</v>
      </c>
    </row>
    <row r="657" spans="1:10" x14ac:dyDescent="0.25">
      <c r="A657" t="s">
        <v>840</v>
      </c>
      <c r="B657" t="s">
        <v>841</v>
      </c>
      <c r="C657" t="s">
        <v>842</v>
      </c>
      <c r="D657" t="s">
        <v>12</v>
      </c>
      <c r="E657">
        <v>79114</v>
      </c>
      <c r="F657" t="s">
        <v>363</v>
      </c>
      <c r="G657">
        <v>75484</v>
      </c>
      <c r="H657" s="2">
        <v>161.96</v>
      </c>
      <c r="I657" s="1">
        <v>45336</v>
      </c>
      <c r="J657" t="s">
        <v>15</v>
      </c>
    </row>
    <row r="658" spans="1:10" x14ac:dyDescent="0.25">
      <c r="A658" t="s">
        <v>843</v>
      </c>
      <c r="B658" t="s">
        <v>243</v>
      </c>
      <c r="C658" t="s">
        <v>11</v>
      </c>
      <c r="D658" t="s">
        <v>12</v>
      </c>
      <c r="E658" t="s">
        <v>37</v>
      </c>
      <c r="F658" t="s">
        <v>363</v>
      </c>
      <c r="G658">
        <v>75485</v>
      </c>
      <c r="H658" s="2">
        <v>4400</v>
      </c>
      <c r="I658" s="1">
        <v>45336</v>
      </c>
      <c r="J658" t="s">
        <v>15</v>
      </c>
    </row>
    <row r="659" spans="1:10" x14ac:dyDescent="0.25">
      <c r="A659" t="s">
        <v>844</v>
      </c>
      <c r="B659" t="s">
        <v>845</v>
      </c>
      <c r="C659" t="s">
        <v>53</v>
      </c>
      <c r="D659" t="s">
        <v>12</v>
      </c>
      <c r="E659" t="s">
        <v>846</v>
      </c>
      <c r="F659" t="s">
        <v>363</v>
      </c>
      <c r="G659">
        <v>75486</v>
      </c>
      <c r="H659" s="2">
        <v>543.75</v>
      </c>
      <c r="I659" s="1">
        <v>45336</v>
      </c>
      <c r="J659" t="s">
        <v>15</v>
      </c>
    </row>
    <row r="660" spans="1:10" x14ac:dyDescent="0.25">
      <c r="A660" t="s">
        <v>680</v>
      </c>
      <c r="B660" t="s">
        <v>681</v>
      </c>
      <c r="C660" t="s">
        <v>682</v>
      </c>
      <c r="D660" t="s">
        <v>12</v>
      </c>
      <c r="E660">
        <v>77478</v>
      </c>
      <c r="F660" t="s">
        <v>363</v>
      </c>
      <c r="G660">
        <v>75487</v>
      </c>
      <c r="H660" s="2">
        <v>413</v>
      </c>
      <c r="I660" s="1">
        <v>45336</v>
      </c>
      <c r="J660" t="s">
        <v>15</v>
      </c>
    </row>
    <row r="661" spans="1:10" x14ac:dyDescent="0.25">
      <c r="A661" t="s">
        <v>847</v>
      </c>
      <c r="B661" t="s">
        <v>848</v>
      </c>
      <c r="C661" t="s">
        <v>53</v>
      </c>
      <c r="D661" t="s">
        <v>12</v>
      </c>
      <c r="E661" t="s">
        <v>849</v>
      </c>
      <c r="F661" t="s">
        <v>363</v>
      </c>
      <c r="G661">
        <v>75488</v>
      </c>
      <c r="H661" s="2">
        <v>3602.88</v>
      </c>
      <c r="I661" s="1">
        <v>45336</v>
      </c>
      <c r="J661" t="s">
        <v>15</v>
      </c>
    </row>
    <row r="662" spans="1:10" x14ac:dyDescent="0.25">
      <c r="A662" t="s">
        <v>850</v>
      </c>
      <c r="B662" t="s">
        <v>330</v>
      </c>
      <c r="F662" t="s">
        <v>363</v>
      </c>
      <c r="G662">
        <v>75489</v>
      </c>
      <c r="H662" s="2">
        <v>1690</v>
      </c>
      <c r="I662" s="1">
        <v>45336</v>
      </c>
      <c r="J662" t="s">
        <v>15</v>
      </c>
    </row>
    <row r="663" spans="1:10" x14ac:dyDescent="0.25">
      <c r="A663" t="s">
        <v>851</v>
      </c>
      <c r="B663" t="s">
        <v>852</v>
      </c>
      <c r="C663" t="s">
        <v>853</v>
      </c>
      <c r="D663" t="s">
        <v>12</v>
      </c>
      <c r="E663">
        <v>76234</v>
      </c>
      <c r="F663" t="s">
        <v>363</v>
      </c>
      <c r="G663">
        <v>75490</v>
      </c>
      <c r="H663" s="2">
        <v>2623.85</v>
      </c>
      <c r="I663" s="1">
        <v>45336</v>
      </c>
      <c r="J663" t="s">
        <v>15</v>
      </c>
    </row>
    <row r="664" spans="1:10" x14ac:dyDescent="0.25">
      <c r="A664" t="s">
        <v>687</v>
      </c>
      <c r="B664" t="s">
        <v>179</v>
      </c>
      <c r="C664" t="s">
        <v>76</v>
      </c>
      <c r="D664" t="s">
        <v>12</v>
      </c>
      <c r="E664" t="s">
        <v>180</v>
      </c>
      <c r="F664" t="s">
        <v>363</v>
      </c>
      <c r="G664">
        <v>75491</v>
      </c>
      <c r="H664" s="2">
        <v>215</v>
      </c>
      <c r="I664" s="1">
        <v>45336</v>
      </c>
      <c r="J664" t="s">
        <v>15</v>
      </c>
    </row>
    <row r="665" spans="1:10" x14ac:dyDescent="0.25">
      <c r="A665" t="s">
        <v>854</v>
      </c>
      <c r="B665" t="s">
        <v>855</v>
      </c>
      <c r="C665" t="s">
        <v>90</v>
      </c>
      <c r="D665" t="s">
        <v>12</v>
      </c>
      <c r="E665">
        <v>77043</v>
      </c>
      <c r="F665" t="s">
        <v>363</v>
      </c>
      <c r="G665">
        <v>75492</v>
      </c>
      <c r="H665" s="2">
        <v>364.1</v>
      </c>
      <c r="I665" s="1">
        <v>45336</v>
      </c>
      <c r="J665" t="s">
        <v>15</v>
      </c>
    </row>
    <row r="666" spans="1:10" x14ac:dyDescent="0.25">
      <c r="A666" t="s">
        <v>856</v>
      </c>
      <c r="B666" t="s">
        <v>366</v>
      </c>
      <c r="C666" t="s">
        <v>367</v>
      </c>
      <c r="D666" t="s">
        <v>12</v>
      </c>
      <c r="E666" t="s">
        <v>368</v>
      </c>
      <c r="F666" t="s">
        <v>363</v>
      </c>
      <c r="G666">
        <v>75493</v>
      </c>
      <c r="H666" s="2">
        <v>140</v>
      </c>
      <c r="I666" s="1">
        <v>45336</v>
      </c>
      <c r="J666" t="s">
        <v>15</v>
      </c>
    </row>
    <row r="667" spans="1:10" x14ac:dyDescent="0.25">
      <c r="A667" t="s">
        <v>694</v>
      </c>
      <c r="B667" t="s">
        <v>695</v>
      </c>
      <c r="C667" t="s">
        <v>11</v>
      </c>
      <c r="D667" t="s">
        <v>12</v>
      </c>
      <c r="E667">
        <v>77833</v>
      </c>
      <c r="F667" t="s">
        <v>363</v>
      </c>
      <c r="G667">
        <v>75494</v>
      </c>
      <c r="H667" s="2">
        <v>126</v>
      </c>
      <c r="I667" s="1">
        <v>45336</v>
      </c>
      <c r="J667" t="s">
        <v>15</v>
      </c>
    </row>
    <row r="668" spans="1:10" x14ac:dyDescent="0.25">
      <c r="A668" t="s">
        <v>696</v>
      </c>
      <c r="B668" t="s">
        <v>264</v>
      </c>
      <c r="C668" t="s">
        <v>53</v>
      </c>
      <c r="D668" t="s">
        <v>12</v>
      </c>
      <c r="E668">
        <v>75320</v>
      </c>
      <c r="F668" t="s">
        <v>363</v>
      </c>
      <c r="G668">
        <v>75495</v>
      </c>
      <c r="H668" s="2">
        <v>8944</v>
      </c>
      <c r="I668" s="1">
        <v>45336</v>
      </c>
      <c r="J668" t="s">
        <v>15</v>
      </c>
    </row>
    <row r="669" spans="1:10" x14ac:dyDescent="0.25">
      <c r="A669" t="s">
        <v>697</v>
      </c>
      <c r="B669" t="s">
        <v>74</v>
      </c>
      <c r="C669" t="s">
        <v>11</v>
      </c>
      <c r="D669" t="s">
        <v>12</v>
      </c>
      <c r="E669" t="s">
        <v>75</v>
      </c>
      <c r="F669" t="s">
        <v>363</v>
      </c>
      <c r="G669">
        <v>75496</v>
      </c>
      <c r="H669" s="2">
        <v>1811.2</v>
      </c>
      <c r="I669" s="1">
        <v>45336</v>
      </c>
      <c r="J669" t="s">
        <v>15</v>
      </c>
    </row>
    <row r="670" spans="1:10" x14ac:dyDescent="0.25">
      <c r="A670" t="s">
        <v>857</v>
      </c>
      <c r="B670" t="s">
        <v>148</v>
      </c>
      <c r="C670" t="s">
        <v>149</v>
      </c>
      <c r="D670" t="s">
        <v>12</v>
      </c>
      <c r="E670" t="s">
        <v>150</v>
      </c>
      <c r="F670" t="s">
        <v>363</v>
      </c>
      <c r="G670">
        <v>75497</v>
      </c>
      <c r="H670" s="2">
        <v>169.98</v>
      </c>
      <c r="I670" s="1">
        <v>45336</v>
      </c>
      <c r="J670" t="s">
        <v>15</v>
      </c>
    </row>
    <row r="671" spans="1:10" x14ac:dyDescent="0.25">
      <c r="A671" t="s">
        <v>858</v>
      </c>
      <c r="B671" t="s">
        <v>266</v>
      </c>
      <c r="C671" t="s">
        <v>267</v>
      </c>
      <c r="D671" t="s">
        <v>40</v>
      </c>
      <c r="E671" t="s">
        <v>268</v>
      </c>
      <c r="F671" t="s">
        <v>363</v>
      </c>
      <c r="G671">
        <v>75498</v>
      </c>
      <c r="H671" s="2">
        <v>449.73</v>
      </c>
      <c r="I671" s="1">
        <v>45336</v>
      </c>
      <c r="J671" t="s">
        <v>15</v>
      </c>
    </row>
    <row r="672" spans="1:10" x14ac:dyDescent="0.25">
      <c r="A672" t="s">
        <v>859</v>
      </c>
      <c r="B672" t="s">
        <v>349</v>
      </c>
      <c r="C672" t="s">
        <v>315</v>
      </c>
      <c r="D672" t="s">
        <v>12</v>
      </c>
      <c r="E672">
        <v>78660</v>
      </c>
      <c r="F672" t="s">
        <v>363</v>
      </c>
      <c r="G672">
        <v>75499</v>
      </c>
      <c r="H672" s="2">
        <v>328.4</v>
      </c>
      <c r="I672" s="1">
        <v>45336</v>
      </c>
      <c r="J672" t="s">
        <v>15</v>
      </c>
    </row>
    <row r="673" spans="1:10" x14ac:dyDescent="0.25">
      <c r="A673" t="s">
        <v>860</v>
      </c>
      <c r="B673" t="s">
        <v>861</v>
      </c>
      <c r="F673" t="s">
        <v>363</v>
      </c>
      <c r="G673">
        <v>75500</v>
      </c>
      <c r="H673" s="2">
        <v>121.48</v>
      </c>
      <c r="I673" s="1">
        <v>45336</v>
      </c>
      <c r="J673" t="s">
        <v>15</v>
      </c>
    </row>
    <row r="674" spans="1:10" x14ac:dyDescent="0.25">
      <c r="A674" t="s">
        <v>862</v>
      </c>
      <c r="B674" t="s">
        <v>863</v>
      </c>
      <c r="C674" t="s">
        <v>63</v>
      </c>
      <c r="D674" t="s">
        <v>64</v>
      </c>
      <c r="E674">
        <v>60693</v>
      </c>
      <c r="F674" t="s">
        <v>363</v>
      </c>
      <c r="G674">
        <v>75501</v>
      </c>
      <c r="H674" s="2">
        <v>1869.52</v>
      </c>
      <c r="I674" s="1">
        <v>45336</v>
      </c>
      <c r="J674" t="s">
        <v>15</v>
      </c>
    </row>
    <row r="675" spans="1:10" x14ac:dyDescent="0.25">
      <c r="A675" t="s">
        <v>864</v>
      </c>
      <c r="B675" t="s">
        <v>519</v>
      </c>
      <c r="C675" t="s">
        <v>90</v>
      </c>
      <c r="D675" t="s">
        <v>12</v>
      </c>
      <c r="E675">
        <v>77007</v>
      </c>
      <c r="F675" t="s">
        <v>363</v>
      </c>
      <c r="G675">
        <v>75502</v>
      </c>
      <c r="H675" s="2">
        <v>355</v>
      </c>
      <c r="I675" s="1">
        <v>45336</v>
      </c>
      <c r="J675" t="s">
        <v>15</v>
      </c>
    </row>
    <row r="676" spans="1:10" x14ac:dyDescent="0.25">
      <c r="A676" t="s">
        <v>865</v>
      </c>
      <c r="B676" t="s">
        <v>866</v>
      </c>
      <c r="C676" t="s">
        <v>90</v>
      </c>
      <c r="D676" t="s">
        <v>12</v>
      </c>
      <c r="E676">
        <v>77041</v>
      </c>
      <c r="F676" t="s">
        <v>363</v>
      </c>
      <c r="G676">
        <v>75503</v>
      </c>
      <c r="H676" s="2">
        <v>415</v>
      </c>
      <c r="I676" s="1">
        <v>45336</v>
      </c>
      <c r="J676" t="s">
        <v>15</v>
      </c>
    </row>
    <row r="677" spans="1:10" x14ac:dyDescent="0.25">
      <c r="A677" t="s">
        <v>867</v>
      </c>
      <c r="B677" t="s">
        <v>184</v>
      </c>
      <c r="C677" t="s">
        <v>53</v>
      </c>
      <c r="D677" t="s">
        <v>12</v>
      </c>
      <c r="E677">
        <v>75231</v>
      </c>
      <c r="F677" t="s">
        <v>363</v>
      </c>
      <c r="G677">
        <v>75504</v>
      </c>
      <c r="H677" s="2">
        <v>3500</v>
      </c>
      <c r="I677" s="1">
        <v>45336</v>
      </c>
      <c r="J677" t="s">
        <v>15</v>
      </c>
    </row>
    <row r="678" spans="1:10" x14ac:dyDescent="0.25">
      <c r="A678" t="s">
        <v>868</v>
      </c>
      <c r="B678" t="s">
        <v>384</v>
      </c>
      <c r="F678" t="s">
        <v>363</v>
      </c>
      <c r="G678">
        <v>75505</v>
      </c>
      <c r="H678" s="2">
        <v>50.28</v>
      </c>
      <c r="I678" s="1">
        <v>45336</v>
      </c>
      <c r="J678" t="s">
        <v>15</v>
      </c>
    </row>
    <row r="679" spans="1:10" x14ac:dyDescent="0.25">
      <c r="A679" t="s">
        <v>869</v>
      </c>
      <c r="B679" t="s">
        <v>18</v>
      </c>
      <c r="C679" t="s">
        <v>11</v>
      </c>
      <c r="D679" t="s">
        <v>12</v>
      </c>
      <c r="E679" t="s">
        <v>19</v>
      </c>
      <c r="F679" t="s">
        <v>363</v>
      </c>
      <c r="G679">
        <v>75506</v>
      </c>
      <c r="H679" s="2">
        <v>1344</v>
      </c>
      <c r="I679" s="1">
        <v>45336</v>
      </c>
      <c r="J679" t="s">
        <v>15</v>
      </c>
    </row>
    <row r="680" spans="1:10" x14ac:dyDescent="0.25">
      <c r="A680" t="s">
        <v>707</v>
      </c>
      <c r="B680" t="s">
        <v>185</v>
      </c>
      <c r="C680" t="s">
        <v>63</v>
      </c>
      <c r="D680" t="s">
        <v>64</v>
      </c>
      <c r="E680" t="s">
        <v>186</v>
      </c>
      <c r="F680" t="s">
        <v>363</v>
      </c>
      <c r="G680">
        <v>75507</v>
      </c>
      <c r="H680" s="2">
        <v>405.97</v>
      </c>
      <c r="I680" s="1">
        <v>45336</v>
      </c>
      <c r="J680" t="s">
        <v>15</v>
      </c>
    </row>
    <row r="681" spans="1:10" x14ac:dyDescent="0.25">
      <c r="A681" t="s">
        <v>713</v>
      </c>
      <c r="B681" t="s">
        <v>550</v>
      </c>
      <c r="C681" t="s">
        <v>53</v>
      </c>
      <c r="D681" t="s">
        <v>12</v>
      </c>
      <c r="E681" t="s">
        <v>551</v>
      </c>
      <c r="F681" t="s">
        <v>363</v>
      </c>
      <c r="G681">
        <v>75508</v>
      </c>
      <c r="H681" s="2">
        <v>1015.66</v>
      </c>
      <c r="I681" s="1">
        <v>45336</v>
      </c>
      <c r="J681" t="s">
        <v>15</v>
      </c>
    </row>
    <row r="682" spans="1:10" x14ac:dyDescent="0.25">
      <c r="A682" t="s">
        <v>698</v>
      </c>
      <c r="B682" t="s">
        <v>870</v>
      </c>
      <c r="C682" t="s">
        <v>11</v>
      </c>
      <c r="D682" t="s">
        <v>12</v>
      </c>
      <c r="E682">
        <v>77833</v>
      </c>
      <c r="F682" t="s">
        <v>363</v>
      </c>
      <c r="G682">
        <v>75509</v>
      </c>
      <c r="H682" s="2">
        <v>100</v>
      </c>
      <c r="I682" s="1">
        <v>45336</v>
      </c>
      <c r="J682" t="s">
        <v>15</v>
      </c>
    </row>
    <row r="683" spans="1:10" x14ac:dyDescent="0.25">
      <c r="A683" t="s">
        <v>871</v>
      </c>
      <c r="B683" t="s">
        <v>120</v>
      </c>
      <c r="C683" t="s">
        <v>121</v>
      </c>
      <c r="D683" t="s">
        <v>64</v>
      </c>
      <c r="E683" t="s">
        <v>122</v>
      </c>
      <c r="F683" t="s">
        <v>363</v>
      </c>
      <c r="G683">
        <v>75510</v>
      </c>
      <c r="H683" s="2">
        <v>1430</v>
      </c>
      <c r="I683" s="1">
        <v>45336</v>
      </c>
      <c r="J683" t="s">
        <v>15</v>
      </c>
    </row>
    <row r="684" spans="1:10" x14ac:dyDescent="0.25">
      <c r="A684" t="s">
        <v>872</v>
      </c>
      <c r="B684" t="s">
        <v>369</v>
      </c>
      <c r="C684" t="s">
        <v>63</v>
      </c>
      <c r="D684" t="s">
        <v>64</v>
      </c>
      <c r="E684" t="s">
        <v>370</v>
      </c>
      <c r="F684" t="s">
        <v>363</v>
      </c>
      <c r="G684">
        <v>75511</v>
      </c>
      <c r="H684" s="2">
        <v>32.5</v>
      </c>
      <c r="I684" s="1">
        <v>45336</v>
      </c>
      <c r="J684" t="s">
        <v>15</v>
      </c>
    </row>
    <row r="685" spans="1:10" x14ac:dyDescent="0.25">
      <c r="A685" t="s">
        <v>873</v>
      </c>
      <c r="B685" t="s">
        <v>874</v>
      </c>
      <c r="C685" t="s">
        <v>63</v>
      </c>
      <c r="D685" t="s">
        <v>64</v>
      </c>
      <c r="E685">
        <v>60674</v>
      </c>
      <c r="F685" t="s">
        <v>363</v>
      </c>
      <c r="G685">
        <v>75512</v>
      </c>
      <c r="H685" s="2">
        <v>15282.46</v>
      </c>
      <c r="I685" s="1">
        <v>45336</v>
      </c>
      <c r="J685" t="s">
        <v>15</v>
      </c>
    </row>
    <row r="686" spans="1:10" x14ac:dyDescent="0.25">
      <c r="A686" t="s">
        <v>875</v>
      </c>
      <c r="B686" t="s">
        <v>123</v>
      </c>
      <c r="C686" t="s">
        <v>11</v>
      </c>
      <c r="D686" t="s">
        <v>12</v>
      </c>
      <c r="E686">
        <v>77833</v>
      </c>
      <c r="F686" t="s">
        <v>363</v>
      </c>
      <c r="G686">
        <v>75513</v>
      </c>
      <c r="H686" s="2">
        <v>904.4</v>
      </c>
      <c r="I686" s="1">
        <v>45336</v>
      </c>
      <c r="J686" t="s">
        <v>15</v>
      </c>
    </row>
    <row r="687" spans="1:10" x14ac:dyDescent="0.25">
      <c r="A687" t="s">
        <v>698</v>
      </c>
      <c r="B687" t="s">
        <v>876</v>
      </c>
      <c r="C687" t="s">
        <v>11</v>
      </c>
      <c r="D687" t="s">
        <v>12</v>
      </c>
      <c r="E687">
        <v>77834</v>
      </c>
      <c r="F687" t="s">
        <v>363</v>
      </c>
      <c r="G687">
        <v>75515</v>
      </c>
      <c r="H687" s="2">
        <v>100</v>
      </c>
      <c r="I687" s="1">
        <v>45336</v>
      </c>
      <c r="J687" t="s">
        <v>15</v>
      </c>
    </row>
    <row r="688" spans="1:10" x14ac:dyDescent="0.25">
      <c r="A688" t="s">
        <v>877</v>
      </c>
      <c r="B688" t="s">
        <v>83</v>
      </c>
      <c r="C688" t="s">
        <v>84</v>
      </c>
      <c r="D688" t="s">
        <v>85</v>
      </c>
      <c r="E688">
        <v>80209</v>
      </c>
      <c r="F688" t="s">
        <v>363</v>
      </c>
      <c r="G688">
        <v>75516</v>
      </c>
      <c r="H688" s="2">
        <v>9795.4699999999993</v>
      </c>
      <c r="I688" s="1">
        <v>45336</v>
      </c>
      <c r="J688" t="s">
        <v>15</v>
      </c>
    </row>
    <row r="689" spans="1:10" x14ac:dyDescent="0.25">
      <c r="A689" t="s">
        <v>878</v>
      </c>
      <c r="B689" t="s">
        <v>86</v>
      </c>
      <c r="C689" t="s">
        <v>17</v>
      </c>
      <c r="D689" t="s">
        <v>12</v>
      </c>
      <c r="E689">
        <v>77840</v>
      </c>
      <c r="F689" t="s">
        <v>363</v>
      </c>
      <c r="G689">
        <v>75517</v>
      </c>
      <c r="H689" s="2">
        <v>3344.93</v>
      </c>
      <c r="I689" s="1">
        <v>45336</v>
      </c>
      <c r="J689" t="s">
        <v>15</v>
      </c>
    </row>
    <row r="690" spans="1:10" x14ac:dyDescent="0.25">
      <c r="A690" t="s">
        <v>879</v>
      </c>
      <c r="B690" t="s">
        <v>880</v>
      </c>
      <c r="C690" t="s">
        <v>11</v>
      </c>
      <c r="D690" t="s">
        <v>12</v>
      </c>
      <c r="E690">
        <v>77833</v>
      </c>
      <c r="F690" t="s">
        <v>363</v>
      </c>
      <c r="G690">
        <v>75518</v>
      </c>
      <c r="H690" s="2">
        <v>90</v>
      </c>
      <c r="I690" s="1">
        <v>45336</v>
      </c>
      <c r="J690" t="s">
        <v>15</v>
      </c>
    </row>
    <row r="691" spans="1:10" x14ac:dyDescent="0.25">
      <c r="A691" t="s">
        <v>881</v>
      </c>
      <c r="B691" t="s">
        <v>334</v>
      </c>
      <c r="C691" t="s">
        <v>335</v>
      </c>
      <c r="D691" t="s">
        <v>197</v>
      </c>
      <c r="E691" t="s">
        <v>336</v>
      </c>
      <c r="F691" t="s">
        <v>363</v>
      </c>
      <c r="G691">
        <v>75519</v>
      </c>
      <c r="H691" s="2">
        <v>223.88</v>
      </c>
      <c r="I691" s="1">
        <v>45336</v>
      </c>
      <c r="J691" t="s">
        <v>15</v>
      </c>
    </row>
    <row r="692" spans="1:10" x14ac:dyDescent="0.25">
      <c r="A692" t="s">
        <v>882</v>
      </c>
      <c r="B692" t="s">
        <v>883</v>
      </c>
      <c r="F692" t="s">
        <v>363</v>
      </c>
      <c r="G692">
        <v>75520</v>
      </c>
      <c r="H692" s="2">
        <v>763.73</v>
      </c>
      <c r="I692" s="1">
        <v>45336</v>
      </c>
      <c r="J692" t="s">
        <v>15</v>
      </c>
    </row>
    <row r="693" spans="1:10" x14ac:dyDescent="0.25">
      <c r="A693" t="s">
        <v>884</v>
      </c>
      <c r="B693" t="s">
        <v>885</v>
      </c>
      <c r="C693" t="s">
        <v>90</v>
      </c>
      <c r="D693" t="s">
        <v>12</v>
      </c>
      <c r="E693" t="s">
        <v>886</v>
      </c>
      <c r="F693" t="s">
        <v>363</v>
      </c>
      <c r="G693">
        <v>75521</v>
      </c>
      <c r="H693" s="2">
        <v>5.45</v>
      </c>
      <c r="I693" s="1">
        <v>45336</v>
      </c>
      <c r="J693" t="s">
        <v>15</v>
      </c>
    </row>
    <row r="694" spans="1:10" x14ac:dyDescent="0.25">
      <c r="A694" t="s">
        <v>698</v>
      </c>
      <c r="B694" t="s">
        <v>887</v>
      </c>
      <c r="C694" t="s">
        <v>90</v>
      </c>
      <c r="D694" t="s">
        <v>12</v>
      </c>
      <c r="E694">
        <v>77079</v>
      </c>
      <c r="F694" t="s">
        <v>363</v>
      </c>
      <c r="G694">
        <v>75522</v>
      </c>
      <c r="H694" s="2">
        <v>100</v>
      </c>
      <c r="I694" s="1">
        <v>45336</v>
      </c>
      <c r="J694" t="s">
        <v>15</v>
      </c>
    </row>
    <row r="695" spans="1:10" x14ac:dyDescent="0.25">
      <c r="A695" t="s">
        <v>888</v>
      </c>
      <c r="B695" t="s">
        <v>889</v>
      </c>
      <c r="C695" t="s">
        <v>11</v>
      </c>
      <c r="D695" t="s">
        <v>12</v>
      </c>
      <c r="E695">
        <v>77833</v>
      </c>
      <c r="F695" t="s">
        <v>363</v>
      </c>
      <c r="G695">
        <v>75523</v>
      </c>
      <c r="H695" s="2">
        <v>105</v>
      </c>
      <c r="I695" s="1">
        <v>45336</v>
      </c>
      <c r="J695" t="s">
        <v>15</v>
      </c>
    </row>
    <row r="696" spans="1:10" x14ac:dyDescent="0.25">
      <c r="A696" t="s">
        <v>890</v>
      </c>
      <c r="B696" t="s">
        <v>281</v>
      </c>
      <c r="C696" t="s">
        <v>53</v>
      </c>
      <c r="D696" t="s">
        <v>12</v>
      </c>
      <c r="E696" t="s">
        <v>282</v>
      </c>
      <c r="F696" t="s">
        <v>363</v>
      </c>
      <c r="G696">
        <v>75524</v>
      </c>
      <c r="H696" s="2">
        <v>790.8</v>
      </c>
      <c r="I696" s="1">
        <v>45336</v>
      </c>
      <c r="J696" t="s">
        <v>15</v>
      </c>
    </row>
    <row r="697" spans="1:10" x14ac:dyDescent="0.25">
      <c r="A697" t="s">
        <v>891</v>
      </c>
      <c r="B697" t="s">
        <v>559</v>
      </c>
      <c r="C697" t="s">
        <v>53</v>
      </c>
      <c r="D697" t="s">
        <v>12</v>
      </c>
      <c r="E697" t="s">
        <v>560</v>
      </c>
      <c r="F697" t="s">
        <v>363</v>
      </c>
      <c r="G697">
        <v>75525</v>
      </c>
      <c r="H697" s="2">
        <v>8442.7999999999993</v>
      </c>
      <c r="I697" s="1">
        <v>45336</v>
      </c>
      <c r="J697" t="s">
        <v>15</v>
      </c>
    </row>
    <row r="698" spans="1:10" x14ac:dyDescent="0.25">
      <c r="A698" t="s">
        <v>743</v>
      </c>
      <c r="B698" t="s">
        <v>20</v>
      </c>
      <c r="C698" t="s">
        <v>21</v>
      </c>
      <c r="D698" t="s">
        <v>22</v>
      </c>
      <c r="E698" t="s">
        <v>23</v>
      </c>
      <c r="F698" t="s">
        <v>363</v>
      </c>
      <c r="G698">
        <v>75526</v>
      </c>
      <c r="H698" s="2">
        <v>145.79</v>
      </c>
      <c r="I698" s="1">
        <v>45336</v>
      </c>
      <c r="J698" t="s">
        <v>15</v>
      </c>
    </row>
    <row r="699" spans="1:10" x14ac:dyDescent="0.25">
      <c r="A699" t="s">
        <v>892</v>
      </c>
      <c r="B699" t="s">
        <v>893</v>
      </c>
      <c r="C699" t="s">
        <v>63</v>
      </c>
      <c r="D699" t="s">
        <v>64</v>
      </c>
      <c r="E699" t="s">
        <v>894</v>
      </c>
      <c r="F699" t="s">
        <v>363</v>
      </c>
      <c r="G699">
        <v>75527</v>
      </c>
      <c r="H699" s="2">
        <v>656.96</v>
      </c>
      <c r="I699" s="1">
        <v>45336</v>
      </c>
      <c r="J699" t="s">
        <v>15</v>
      </c>
    </row>
    <row r="700" spans="1:10" x14ac:dyDescent="0.25">
      <c r="A700" t="s">
        <v>747</v>
      </c>
      <c r="B700" t="s">
        <v>748</v>
      </c>
      <c r="C700" t="s">
        <v>90</v>
      </c>
      <c r="D700" t="s">
        <v>12</v>
      </c>
      <c r="E700">
        <v>77003</v>
      </c>
      <c r="F700" t="s">
        <v>363</v>
      </c>
      <c r="G700">
        <v>75528</v>
      </c>
      <c r="H700" s="2">
        <v>162</v>
      </c>
      <c r="I700" s="1">
        <v>45336</v>
      </c>
      <c r="J700" t="s">
        <v>15</v>
      </c>
    </row>
    <row r="701" spans="1:10" x14ac:dyDescent="0.25">
      <c r="A701" t="s">
        <v>895</v>
      </c>
      <c r="B701" t="s">
        <v>127</v>
      </c>
      <c r="C701" t="s">
        <v>53</v>
      </c>
      <c r="D701" t="s">
        <v>12</v>
      </c>
      <c r="E701" t="s">
        <v>128</v>
      </c>
      <c r="F701" t="s">
        <v>363</v>
      </c>
      <c r="G701">
        <v>75529</v>
      </c>
      <c r="H701" s="2">
        <v>243.53</v>
      </c>
      <c r="I701" s="1">
        <v>45336</v>
      </c>
      <c r="J701" t="s">
        <v>15</v>
      </c>
    </row>
    <row r="702" spans="1:10" x14ac:dyDescent="0.25">
      <c r="A702" t="s">
        <v>896</v>
      </c>
      <c r="B702" t="s">
        <v>165</v>
      </c>
      <c r="C702" t="s">
        <v>53</v>
      </c>
      <c r="D702" t="s">
        <v>12</v>
      </c>
      <c r="E702">
        <v>75265</v>
      </c>
      <c r="F702" t="s">
        <v>363</v>
      </c>
      <c r="G702">
        <v>75530</v>
      </c>
      <c r="H702" s="2">
        <v>919.15</v>
      </c>
      <c r="I702" s="1">
        <v>45336</v>
      </c>
      <c r="J702" t="s">
        <v>15</v>
      </c>
    </row>
    <row r="703" spans="1:10" x14ac:dyDescent="0.25">
      <c r="A703" t="s">
        <v>897</v>
      </c>
      <c r="B703" t="s">
        <v>898</v>
      </c>
      <c r="C703" t="s">
        <v>11</v>
      </c>
      <c r="D703" t="s">
        <v>12</v>
      </c>
      <c r="E703">
        <v>77833</v>
      </c>
      <c r="F703" t="s">
        <v>363</v>
      </c>
      <c r="G703">
        <v>75531</v>
      </c>
      <c r="H703" s="2">
        <v>2400</v>
      </c>
      <c r="I703" s="1">
        <v>45336</v>
      </c>
      <c r="J703" t="s">
        <v>15</v>
      </c>
    </row>
    <row r="704" spans="1:10" x14ac:dyDescent="0.25">
      <c r="A704" t="s">
        <v>899</v>
      </c>
      <c r="B704" t="s">
        <v>130</v>
      </c>
      <c r="C704" t="s">
        <v>131</v>
      </c>
      <c r="D704" t="s">
        <v>12</v>
      </c>
      <c r="E704">
        <v>78006</v>
      </c>
      <c r="F704" t="s">
        <v>363</v>
      </c>
      <c r="G704">
        <v>75532</v>
      </c>
      <c r="H704" s="2">
        <v>1000</v>
      </c>
      <c r="I704" s="1">
        <v>45336</v>
      </c>
      <c r="J704" t="s">
        <v>15</v>
      </c>
    </row>
    <row r="705" spans="1:10" x14ac:dyDescent="0.25">
      <c r="A705" t="s">
        <v>900</v>
      </c>
      <c r="B705" t="s">
        <v>324</v>
      </c>
      <c r="C705" t="s">
        <v>53</v>
      </c>
      <c r="D705" t="s">
        <v>12</v>
      </c>
      <c r="E705" t="s">
        <v>325</v>
      </c>
      <c r="F705" t="s">
        <v>363</v>
      </c>
      <c r="G705">
        <v>75533</v>
      </c>
      <c r="H705" s="2">
        <v>1211.08</v>
      </c>
      <c r="I705" s="1">
        <v>45336</v>
      </c>
      <c r="J705" t="s">
        <v>15</v>
      </c>
    </row>
    <row r="706" spans="1:10" x14ac:dyDescent="0.25">
      <c r="A706" t="s">
        <v>757</v>
      </c>
      <c r="B706" t="s">
        <v>343</v>
      </c>
      <c r="C706" t="s">
        <v>53</v>
      </c>
      <c r="D706" t="s">
        <v>12</v>
      </c>
      <c r="E706" t="s">
        <v>344</v>
      </c>
      <c r="F706" t="s">
        <v>363</v>
      </c>
      <c r="G706">
        <v>75534</v>
      </c>
      <c r="H706" s="2">
        <v>42.96</v>
      </c>
      <c r="I706" s="1">
        <v>45336</v>
      </c>
      <c r="J706" t="s">
        <v>15</v>
      </c>
    </row>
    <row r="707" spans="1:10" x14ac:dyDescent="0.25">
      <c r="A707" t="s">
        <v>901</v>
      </c>
      <c r="B707" t="s">
        <v>601</v>
      </c>
      <c r="C707" t="s">
        <v>602</v>
      </c>
      <c r="D707" t="s">
        <v>12</v>
      </c>
      <c r="E707">
        <v>76244</v>
      </c>
      <c r="F707" t="s">
        <v>363</v>
      </c>
      <c r="G707">
        <v>75535</v>
      </c>
      <c r="H707" s="2">
        <v>7666.2</v>
      </c>
      <c r="I707" s="1">
        <v>45336</v>
      </c>
      <c r="J707" t="s">
        <v>15</v>
      </c>
    </row>
    <row r="708" spans="1:10" x14ac:dyDescent="0.25">
      <c r="A708" t="s">
        <v>902</v>
      </c>
      <c r="B708" t="s">
        <v>903</v>
      </c>
      <c r="C708" t="s">
        <v>904</v>
      </c>
      <c r="D708" t="s">
        <v>64</v>
      </c>
      <c r="E708" t="s">
        <v>905</v>
      </c>
      <c r="F708" t="s">
        <v>363</v>
      </c>
      <c r="G708">
        <v>75536</v>
      </c>
      <c r="H708" s="2">
        <v>1117.25</v>
      </c>
      <c r="I708" s="1">
        <v>45336</v>
      </c>
      <c r="J708" t="s">
        <v>15</v>
      </c>
    </row>
    <row r="709" spans="1:10" x14ac:dyDescent="0.25">
      <c r="A709" t="s">
        <v>906</v>
      </c>
      <c r="B709" t="s">
        <v>430</v>
      </c>
      <c r="C709" t="s">
        <v>431</v>
      </c>
      <c r="D709" t="s">
        <v>46</v>
      </c>
      <c r="E709">
        <v>70726</v>
      </c>
      <c r="F709" t="s">
        <v>363</v>
      </c>
      <c r="G709">
        <v>75537</v>
      </c>
      <c r="H709" s="2">
        <v>16225</v>
      </c>
      <c r="I709" s="1">
        <v>45336</v>
      </c>
      <c r="J709" t="s">
        <v>15</v>
      </c>
    </row>
    <row r="710" spans="1:10" x14ac:dyDescent="0.25">
      <c r="A710" t="s">
        <v>763</v>
      </c>
      <c r="B710" t="s">
        <v>408</v>
      </c>
      <c r="C710" t="s">
        <v>53</v>
      </c>
      <c r="D710" t="s">
        <v>12</v>
      </c>
      <c r="E710" t="s">
        <v>226</v>
      </c>
      <c r="F710" t="s">
        <v>363</v>
      </c>
      <c r="G710">
        <v>75538</v>
      </c>
      <c r="H710" s="2">
        <v>21370.35</v>
      </c>
      <c r="I710" s="1">
        <v>45336</v>
      </c>
      <c r="J710" t="s">
        <v>15</v>
      </c>
    </row>
    <row r="711" spans="1:10" x14ac:dyDescent="0.25">
      <c r="A711" t="s">
        <v>765</v>
      </c>
      <c r="B711" t="s">
        <v>201</v>
      </c>
      <c r="C711" t="s">
        <v>25</v>
      </c>
      <c r="D711" t="s">
        <v>12</v>
      </c>
      <c r="E711" t="s">
        <v>202</v>
      </c>
      <c r="F711" t="s">
        <v>363</v>
      </c>
      <c r="G711">
        <v>75539</v>
      </c>
      <c r="H711" s="2">
        <v>885.6</v>
      </c>
      <c r="I711" s="1">
        <v>45336</v>
      </c>
      <c r="J711" t="s">
        <v>15</v>
      </c>
    </row>
    <row r="712" spans="1:10" x14ac:dyDescent="0.25">
      <c r="A712" t="s">
        <v>769</v>
      </c>
      <c r="B712" t="s">
        <v>26</v>
      </c>
      <c r="C712" t="s">
        <v>27</v>
      </c>
      <c r="D712" t="s">
        <v>12</v>
      </c>
      <c r="E712">
        <v>77426</v>
      </c>
      <c r="F712" t="s">
        <v>363</v>
      </c>
      <c r="G712">
        <v>75540</v>
      </c>
      <c r="H712" s="2">
        <v>21300.75</v>
      </c>
      <c r="I712" s="1">
        <v>45336</v>
      </c>
      <c r="J712" t="s">
        <v>15</v>
      </c>
    </row>
    <row r="713" spans="1:10" x14ac:dyDescent="0.25">
      <c r="A713" t="s">
        <v>770</v>
      </c>
      <c r="B713" t="s">
        <v>771</v>
      </c>
      <c r="C713" t="s">
        <v>33</v>
      </c>
      <c r="D713" t="s">
        <v>12</v>
      </c>
      <c r="E713">
        <v>76712</v>
      </c>
      <c r="F713" t="s">
        <v>363</v>
      </c>
      <c r="G713">
        <v>75541</v>
      </c>
      <c r="H713" s="2">
        <v>739.5</v>
      </c>
      <c r="I713" s="1">
        <v>45336</v>
      </c>
      <c r="J713" t="s">
        <v>15</v>
      </c>
    </row>
    <row r="714" spans="1:10" x14ac:dyDescent="0.25">
      <c r="A714" t="s">
        <v>907</v>
      </c>
      <c r="B714" t="s">
        <v>908</v>
      </c>
      <c r="C714" t="s">
        <v>25</v>
      </c>
      <c r="D714" t="s">
        <v>12</v>
      </c>
      <c r="E714">
        <v>78754</v>
      </c>
      <c r="F714" t="s">
        <v>363</v>
      </c>
      <c r="G714">
        <v>75542</v>
      </c>
      <c r="H714" s="2">
        <v>100</v>
      </c>
      <c r="I714" s="1">
        <v>45336</v>
      </c>
      <c r="J714" t="s">
        <v>15</v>
      </c>
    </row>
    <row r="715" spans="1:10" x14ac:dyDescent="0.25">
      <c r="A715" t="s">
        <v>772</v>
      </c>
      <c r="B715" t="s">
        <v>28</v>
      </c>
      <c r="C715" t="s">
        <v>29</v>
      </c>
      <c r="D715" t="s">
        <v>12</v>
      </c>
      <c r="E715">
        <v>77459</v>
      </c>
      <c r="F715" t="s">
        <v>363</v>
      </c>
      <c r="G715">
        <v>75543</v>
      </c>
      <c r="H715" s="2">
        <v>772.98</v>
      </c>
      <c r="I715" s="1">
        <v>45336</v>
      </c>
      <c r="J715" t="s">
        <v>15</v>
      </c>
    </row>
    <row r="716" spans="1:10" x14ac:dyDescent="0.25">
      <c r="A716" t="s">
        <v>909</v>
      </c>
      <c r="B716" t="s">
        <v>345</v>
      </c>
      <c r="C716" t="s">
        <v>11</v>
      </c>
      <c r="D716" t="s">
        <v>12</v>
      </c>
      <c r="E716" t="s">
        <v>346</v>
      </c>
      <c r="F716" t="s">
        <v>363</v>
      </c>
      <c r="G716">
        <v>75544</v>
      </c>
      <c r="H716" s="2">
        <v>135</v>
      </c>
      <c r="I716" s="1">
        <v>45336</v>
      </c>
      <c r="J716" t="s">
        <v>15</v>
      </c>
    </row>
    <row r="717" spans="1:10" x14ac:dyDescent="0.25">
      <c r="A717" t="s">
        <v>789</v>
      </c>
      <c r="B717" t="s">
        <v>230</v>
      </c>
      <c r="C717" t="s">
        <v>53</v>
      </c>
      <c r="D717" t="s">
        <v>12</v>
      </c>
      <c r="E717" t="s">
        <v>231</v>
      </c>
      <c r="F717" t="s">
        <v>363</v>
      </c>
      <c r="G717">
        <v>75545</v>
      </c>
      <c r="H717" s="2">
        <v>317.25</v>
      </c>
      <c r="I717" s="1">
        <v>45336</v>
      </c>
      <c r="J717" t="s">
        <v>15</v>
      </c>
    </row>
    <row r="718" spans="1:10" x14ac:dyDescent="0.25">
      <c r="A718" t="s">
        <v>910</v>
      </c>
      <c r="B718" t="s">
        <v>911</v>
      </c>
      <c r="C718" t="s">
        <v>63</v>
      </c>
      <c r="D718" t="s">
        <v>64</v>
      </c>
      <c r="E718">
        <v>60693</v>
      </c>
      <c r="F718" t="s">
        <v>363</v>
      </c>
      <c r="G718">
        <v>75546</v>
      </c>
      <c r="H718" s="2">
        <v>351.67</v>
      </c>
      <c r="I718" s="1">
        <v>45336</v>
      </c>
      <c r="J718" t="s">
        <v>15</v>
      </c>
    </row>
    <row r="719" spans="1:10" x14ac:dyDescent="0.25">
      <c r="A719" t="s">
        <v>792</v>
      </c>
      <c r="B719" t="s">
        <v>96</v>
      </c>
      <c r="C719" t="s">
        <v>53</v>
      </c>
      <c r="D719" t="s">
        <v>12</v>
      </c>
      <c r="E719" t="s">
        <v>97</v>
      </c>
      <c r="F719" t="s">
        <v>363</v>
      </c>
      <c r="G719">
        <v>75547</v>
      </c>
      <c r="H719" s="2">
        <v>841.59</v>
      </c>
      <c r="I719" s="1">
        <v>45336</v>
      </c>
      <c r="J719" t="s">
        <v>15</v>
      </c>
    </row>
    <row r="720" spans="1:10" x14ac:dyDescent="0.25">
      <c r="A720" t="s">
        <v>912</v>
      </c>
      <c r="B720" t="s">
        <v>256</v>
      </c>
      <c r="C720" t="s">
        <v>257</v>
      </c>
      <c r="D720" t="s">
        <v>64</v>
      </c>
      <c r="E720" t="s">
        <v>258</v>
      </c>
      <c r="F720" t="s">
        <v>363</v>
      </c>
      <c r="G720">
        <v>75548</v>
      </c>
      <c r="H720" s="2">
        <v>415.55</v>
      </c>
      <c r="I720" s="1">
        <v>45336</v>
      </c>
      <c r="J720" t="s">
        <v>15</v>
      </c>
    </row>
    <row r="721" spans="1:10" x14ac:dyDescent="0.25">
      <c r="A721" t="s">
        <v>913</v>
      </c>
      <c r="B721" t="s">
        <v>409</v>
      </c>
      <c r="C721" t="s">
        <v>53</v>
      </c>
      <c r="D721" t="s">
        <v>12</v>
      </c>
      <c r="E721" t="s">
        <v>410</v>
      </c>
      <c r="F721" t="s">
        <v>363</v>
      </c>
      <c r="G721">
        <v>75549</v>
      </c>
      <c r="H721" s="2">
        <v>64.760000000000005</v>
      </c>
      <c r="I721" s="1">
        <v>45336</v>
      </c>
      <c r="J721" t="s">
        <v>15</v>
      </c>
    </row>
    <row r="722" spans="1:10" x14ac:dyDescent="0.25">
      <c r="A722" t="s">
        <v>793</v>
      </c>
      <c r="B722" t="s">
        <v>204</v>
      </c>
      <c r="C722" t="s">
        <v>205</v>
      </c>
      <c r="D722" t="s">
        <v>12</v>
      </c>
      <c r="E722">
        <v>77445</v>
      </c>
      <c r="F722" t="s">
        <v>363</v>
      </c>
      <c r="G722">
        <v>75550</v>
      </c>
      <c r="H722" s="2">
        <v>4914.46</v>
      </c>
      <c r="I722" s="1">
        <v>45336</v>
      </c>
      <c r="J722" t="s">
        <v>15</v>
      </c>
    </row>
    <row r="723" spans="1:10" x14ac:dyDescent="0.25">
      <c r="A723" t="s">
        <v>914</v>
      </c>
      <c r="B723" t="s">
        <v>172</v>
      </c>
      <c r="C723" t="s">
        <v>11</v>
      </c>
      <c r="D723" t="s">
        <v>12</v>
      </c>
      <c r="E723" t="s">
        <v>48</v>
      </c>
      <c r="F723" t="s">
        <v>363</v>
      </c>
      <c r="G723">
        <v>75551</v>
      </c>
      <c r="H723" s="2">
        <v>11605.96</v>
      </c>
      <c r="I723" s="1">
        <v>45336</v>
      </c>
      <c r="J723" t="s">
        <v>15</v>
      </c>
    </row>
    <row r="724" spans="1:10" x14ac:dyDescent="0.25">
      <c r="A724" t="s">
        <v>794</v>
      </c>
      <c r="B724" t="s">
        <v>172</v>
      </c>
      <c r="C724" t="s">
        <v>11</v>
      </c>
      <c r="D724" t="s">
        <v>12</v>
      </c>
      <c r="E724" t="s">
        <v>37</v>
      </c>
      <c r="F724" t="s">
        <v>363</v>
      </c>
      <c r="G724">
        <v>75552</v>
      </c>
      <c r="H724" s="2">
        <v>2778.32</v>
      </c>
      <c r="I724" s="1">
        <v>45336</v>
      </c>
      <c r="J724" t="s">
        <v>15</v>
      </c>
    </row>
    <row r="725" spans="1:10" x14ac:dyDescent="0.25">
      <c r="A725" t="s">
        <v>795</v>
      </c>
      <c r="B725" t="s">
        <v>233</v>
      </c>
      <c r="C725" t="s">
        <v>11</v>
      </c>
      <c r="D725" t="s">
        <v>12</v>
      </c>
      <c r="E725" t="s">
        <v>234</v>
      </c>
      <c r="F725" t="s">
        <v>363</v>
      </c>
      <c r="G725">
        <v>75553</v>
      </c>
      <c r="H725" s="2">
        <v>455.13</v>
      </c>
      <c r="I725" s="1">
        <v>45336</v>
      </c>
      <c r="J725" t="s">
        <v>15</v>
      </c>
    </row>
    <row r="726" spans="1:10" x14ac:dyDescent="0.25">
      <c r="A726" t="s">
        <v>915</v>
      </c>
      <c r="B726" t="s">
        <v>916</v>
      </c>
      <c r="C726" t="s">
        <v>917</v>
      </c>
      <c r="D726" t="s">
        <v>918</v>
      </c>
      <c r="E726">
        <v>84604</v>
      </c>
      <c r="F726" t="s">
        <v>363</v>
      </c>
      <c r="G726">
        <v>75554</v>
      </c>
      <c r="H726" s="2">
        <v>1503</v>
      </c>
      <c r="I726" s="1">
        <v>45336</v>
      </c>
      <c r="J726" t="s">
        <v>15</v>
      </c>
    </row>
    <row r="727" spans="1:10" x14ac:dyDescent="0.25">
      <c r="A727" t="s">
        <v>919</v>
      </c>
      <c r="B727" t="s">
        <v>261</v>
      </c>
      <c r="C727" t="s">
        <v>25</v>
      </c>
      <c r="D727" t="s">
        <v>12</v>
      </c>
      <c r="E727">
        <v>78752</v>
      </c>
      <c r="F727" t="s">
        <v>363</v>
      </c>
      <c r="G727">
        <v>75555</v>
      </c>
      <c r="H727" s="2">
        <v>416</v>
      </c>
      <c r="I727" s="1">
        <v>45337</v>
      </c>
      <c r="J727" t="s">
        <v>15</v>
      </c>
    </row>
    <row r="728" spans="1:10" x14ac:dyDescent="0.25">
      <c r="A728" t="s">
        <v>625</v>
      </c>
      <c r="B728" t="s">
        <v>206</v>
      </c>
      <c r="C728" t="s">
        <v>207</v>
      </c>
      <c r="D728" t="s">
        <v>197</v>
      </c>
      <c r="E728" t="s">
        <v>208</v>
      </c>
      <c r="F728" t="s">
        <v>363</v>
      </c>
      <c r="G728">
        <v>75556</v>
      </c>
      <c r="H728" s="2">
        <v>6905.26</v>
      </c>
      <c r="I728" s="1">
        <v>45337</v>
      </c>
      <c r="J728" t="s">
        <v>15</v>
      </c>
    </row>
    <row r="729" spans="1:10" x14ac:dyDescent="0.25">
      <c r="A729" t="s">
        <v>626</v>
      </c>
      <c r="B729" t="s">
        <v>209</v>
      </c>
      <c r="C729" t="s">
        <v>53</v>
      </c>
      <c r="D729" t="s">
        <v>12</v>
      </c>
      <c r="E729" t="s">
        <v>210</v>
      </c>
      <c r="F729" t="s">
        <v>363</v>
      </c>
      <c r="G729">
        <v>75557</v>
      </c>
      <c r="H729" s="2">
        <v>120</v>
      </c>
      <c r="I729" s="1">
        <v>45337</v>
      </c>
      <c r="J729" t="s">
        <v>15</v>
      </c>
    </row>
    <row r="730" spans="1:10" x14ac:dyDescent="0.25">
      <c r="A730" t="s">
        <v>920</v>
      </c>
      <c r="B730" t="s">
        <v>921</v>
      </c>
      <c r="F730" t="s">
        <v>363</v>
      </c>
      <c r="G730">
        <v>75569</v>
      </c>
      <c r="H730" s="2">
        <v>1093.52</v>
      </c>
      <c r="I730" s="1">
        <v>45343</v>
      </c>
      <c r="J730" t="s">
        <v>15</v>
      </c>
    </row>
    <row r="731" spans="1:10" x14ac:dyDescent="0.25">
      <c r="A731" t="s">
        <v>922</v>
      </c>
      <c r="B731" t="s">
        <v>923</v>
      </c>
      <c r="C731" t="s">
        <v>90</v>
      </c>
      <c r="D731" t="s">
        <v>12</v>
      </c>
      <c r="E731">
        <v>77045</v>
      </c>
      <c r="F731" t="s">
        <v>363</v>
      </c>
      <c r="G731">
        <v>75570</v>
      </c>
      <c r="H731" s="2">
        <v>1646.09</v>
      </c>
      <c r="I731" s="1">
        <v>45343</v>
      </c>
      <c r="J731" t="s">
        <v>15</v>
      </c>
    </row>
    <row r="732" spans="1:10" x14ac:dyDescent="0.25">
      <c r="A732" t="s">
        <v>924</v>
      </c>
      <c r="B732" t="s">
        <v>390</v>
      </c>
      <c r="C732" t="s">
        <v>76</v>
      </c>
      <c r="D732" t="s">
        <v>12</v>
      </c>
      <c r="E732" t="s">
        <v>391</v>
      </c>
      <c r="F732" t="s">
        <v>363</v>
      </c>
      <c r="G732">
        <v>75571</v>
      </c>
      <c r="H732" s="2">
        <v>105</v>
      </c>
      <c r="I732" s="1">
        <v>45343</v>
      </c>
      <c r="J732" t="s">
        <v>15</v>
      </c>
    </row>
    <row r="733" spans="1:10" x14ac:dyDescent="0.25">
      <c r="A733" t="s">
        <v>925</v>
      </c>
      <c r="B733" t="s">
        <v>926</v>
      </c>
      <c r="C733" t="s">
        <v>53</v>
      </c>
      <c r="D733" t="s">
        <v>12</v>
      </c>
      <c r="E733">
        <v>75373</v>
      </c>
      <c r="F733" t="s">
        <v>363</v>
      </c>
      <c r="G733">
        <v>75572</v>
      </c>
      <c r="H733" s="2">
        <v>52.55</v>
      </c>
      <c r="I733" s="1">
        <v>45343</v>
      </c>
      <c r="J733" t="s">
        <v>15</v>
      </c>
    </row>
    <row r="734" spans="1:10" x14ac:dyDescent="0.25">
      <c r="A734" t="s">
        <v>927</v>
      </c>
      <c r="B734" t="s">
        <v>928</v>
      </c>
      <c r="C734" t="s">
        <v>401</v>
      </c>
      <c r="D734" t="s">
        <v>12</v>
      </c>
      <c r="E734">
        <v>75081</v>
      </c>
      <c r="F734" t="s">
        <v>363</v>
      </c>
      <c r="G734">
        <v>75573</v>
      </c>
      <c r="H734" s="2">
        <v>819.51</v>
      </c>
      <c r="I734" s="1">
        <v>45343</v>
      </c>
      <c r="J734" t="s">
        <v>15</v>
      </c>
    </row>
    <row r="735" spans="1:10" x14ac:dyDescent="0.25">
      <c r="A735" t="s">
        <v>646</v>
      </c>
      <c r="B735" t="s">
        <v>16</v>
      </c>
      <c r="C735" t="s">
        <v>17</v>
      </c>
      <c r="D735" t="s">
        <v>12</v>
      </c>
      <c r="E735">
        <v>77840</v>
      </c>
      <c r="F735" t="s">
        <v>363</v>
      </c>
      <c r="G735">
        <v>75574</v>
      </c>
      <c r="H735" s="2">
        <v>229</v>
      </c>
      <c r="I735" s="1">
        <v>45343</v>
      </c>
      <c r="J735" t="s">
        <v>15</v>
      </c>
    </row>
    <row r="736" spans="1:10" x14ac:dyDescent="0.25">
      <c r="A736" t="s">
        <v>929</v>
      </c>
      <c r="B736" t="s">
        <v>930</v>
      </c>
      <c r="C736" t="s">
        <v>11</v>
      </c>
      <c r="D736" t="s">
        <v>12</v>
      </c>
      <c r="E736" t="s">
        <v>37</v>
      </c>
      <c r="F736" t="s">
        <v>363</v>
      </c>
      <c r="G736">
        <v>75575</v>
      </c>
      <c r="H736" s="2">
        <v>100</v>
      </c>
      <c r="I736" s="1">
        <v>45343</v>
      </c>
      <c r="J736" t="s">
        <v>15</v>
      </c>
    </row>
    <row r="737" spans="1:10" x14ac:dyDescent="0.25">
      <c r="A737" t="s">
        <v>698</v>
      </c>
      <c r="B737" t="s">
        <v>931</v>
      </c>
      <c r="C737" t="s">
        <v>131</v>
      </c>
      <c r="D737" t="s">
        <v>12</v>
      </c>
      <c r="E737">
        <v>78006</v>
      </c>
      <c r="F737" t="s">
        <v>363</v>
      </c>
      <c r="G737">
        <v>75576</v>
      </c>
      <c r="H737" s="2">
        <v>135</v>
      </c>
      <c r="I737" s="1">
        <v>45343</v>
      </c>
      <c r="J737" t="s">
        <v>15</v>
      </c>
    </row>
    <row r="738" spans="1:10" x14ac:dyDescent="0.25">
      <c r="A738" t="s">
        <v>932</v>
      </c>
      <c r="B738" t="s">
        <v>361</v>
      </c>
      <c r="C738" t="s">
        <v>17</v>
      </c>
      <c r="D738" t="s">
        <v>12</v>
      </c>
      <c r="E738">
        <v>77845</v>
      </c>
      <c r="F738" t="s">
        <v>363</v>
      </c>
      <c r="G738">
        <v>75577</v>
      </c>
      <c r="H738" s="2">
        <v>71.45</v>
      </c>
      <c r="I738" s="1">
        <v>45343</v>
      </c>
      <c r="J738" t="s">
        <v>15</v>
      </c>
    </row>
    <row r="739" spans="1:10" x14ac:dyDescent="0.25">
      <c r="A739" t="s">
        <v>933</v>
      </c>
      <c r="B739" t="s">
        <v>934</v>
      </c>
      <c r="C739" t="s">
        <v>90</v>
      </c>
      <c r="D739" t="s">
        <v>12</v>
      </c>
      <c r="E739">
        <v>77084</v>
      </c>
      <c r="F739" t="s">
        <v>363</v>
      </c>
      <c r="G739">
        <v>75578</v>
      </c>
      <c r="H739" s="2">
        <v>884</v>
      </c>
      <c r="I739" s="1">
        <v>45343</v>
      </c>
      <c r="J739" t="s">
        <v>15</v>
      </c>
    </row>
    <row r="740" spans="1:10" x14ac:dyDescent="0.25">
      <c r="A740" t="s">
        <v>935</v>
      </c>
      <c r="B740" t="s">
        <v>138</v>
      </c>
      <c r="C740" t="s">
        <v>139</v>
      </c>
      <c r="D740" t="s">
        <v>12</v>
      </c>
      <c r="E740" t="s">
        <v>140</v>
      </c>
      <c r="F740" t="s">
        <v>363</v>
      </c>
      <c r="G740">
        <v>75579</v>
      </c>
      <c r="H740" s="2">
        <v>20276.38</v>
      </c>
      <c r="I740" s="1">
        <v>45343</v>
      </c>
      <c r="J740" t="s">
        <v>15</v>
      </c>
    </row>
    <row r="741" spans="1:10" x14ac:dyDescent="0.25">
      <c r="A741" t="s">
        <v>936</v>
      </c>
      <c r="B741" t="s">
        <v>59</v>
      </c>
      <c r="C741" t="s">
        <v>11</v>
      </c>
      <c r="D741" t="s">
        <v>12</v>
      </c>
      <c r="E741" t="s">
        <v>37</v>
      </c>
      <c r="F741" t="s">
        <v>363</v>
      </c>
      <c r="G741">
        <v>75580</v>
      </c>
      <c r="H741" s="2">
        <v>152</v>
      </c>
      <c r="I741" s="1">
        <v>45343</v>
      </c>
      <c r="J741" t="s">
        <v>15</v>
      </c>
    </row>
    <row r="742" spans="1:10" x14ac:dyDescent="0.25">
      <c r="A742" t="s">
        <v>937</v>
      </c>
      <c r="B742" t="s">
        <v>141</v>
      </c>
      <c r="C742" t="s">
        <v>11</v>
      </c>
      <c r="D742" t="s">
        <v>12</v>
      </c>
      <c r="E742" t="s">
        <v>37</v>
      </c>
      <c r="F742" t="s">
        <v>363</v>
      </c>
      <c r="G742">
        <v>75581</v>
      </c>
      <c r="H742" s="2">
        <v>2388</v>
      </c>
      <c r="I742" s="1">
        <v>45343</v>
      </c>
      <c r="J742" t="s">
        <v>15</v>
      </c>
    </row>
    <row r="743" spans="1:10" x14ac:dyDescent="0.25">
      <c r="A743" t="s">
        <v>938</v>
      </c>
      <c r="B743" t="s">
        <v>142</v>
      </c>
      <c r="C743" t="s">
        <v>143</v>
      </c>
      <c r="D743" t="s">
        <v>12</v>
      </c>
      <c r="E743" t="s">
        <v>144</v>
      </c>
      <c r="F743" t="s">
        <v>363</v>
      </c>
      <c r="G743">
        <v>75582</v>
      </c>
      <c r="H743" s="2">
        <v>267.39999999999998</v>
      </c>
      <c r="I743" s="1">
        <v>45343</v>
      </c>
      <c r="J743" t="s">
        <v>15</v>
      </c>
    </row>
    <row r="744" spans="1:10" x14ac:dyDescent="0.25">
      <c r="A744" t="s">
        <v>939</v>
      </c>
      <c r="B744" t="s">
        <v>406</v>
      </c>
      <c r="F744" t="s">
        <v>363</v>
      </c>
      <c r="G744">
        <v>75583</v>
      </c>
      <c r="H744" s="2">
        <v>53.06</v>
      </c>
      <c r="I744" s="1">
        <v>45343</v>
      </c>
      <c r="J744" t="s">
        <v>15</v>
      </c>
    </row>
    <row r="745" spans="1:10" x14ac:dyDescent="0.25">
      <c r="A745" t="s">
        <v>940</v>
      </c>
      <c r="B745" t="s">
        <v>61</v>
      </c>
      <c r="C745" t="s">
        <v>11</v>
      </c>
      <c r="D745" t="s">
        <v>12</v>
      </c>
      <c r="E745">
        <v>77833</v>
      </c>
      <c r="F745" t="s">
        <v>363</v>
      </c>
      <c r="G745">
        <v>75584</v>
      </c>
      <c r="H745" s="2">
        <v>186965.39</v>
      </c>
      <c r="I745" s="1">
        <v>45343</v>
      </c>
      <c r="J745" t="s">
        <v>15</v>
      </c>
    </row>
    <row r="746" spans="1:10" x14ac:dyDescent="0.25">
      <c r="A746" t="s">
        <v>941</v>
      </c>
      <c r="B746" t="s">
        <v>942</v>
      </c>
      <c r="C746" t="s">
        <v>943</v>
      </c>
      <c r="D746" t="s">
        <v>12</v>
      </c>
      <c r="E746">
        <v>76513</v>
      </c>
      <c r="F746" t="s">
        <v>363</v>
      </c>
      <c r="G746">
        <v>75585</v>
      </c>
      <c r="H746" s="2">
        <v>455</v>
      </c>
      <c r="I746" s="1">
        <v>45343</v>
      </c>
      <c r="J746" t="s">
        <v>15</v>
      </c>
    </row>
    <row r="747" spans="1:10" x14ac:dyDescent="0.25">
      <c r="A747" t="s">
        <v>613</v>
      </c>
      <c r="B747" t="s">
        <v>62</v>
      </c>
      <c r="C747" t="s">
        <v>63</v>
      </c>
      <c r="D747" t="s">
        <v>64</v>
      </c>
      <c r="E747" t="s">
        <v>65</v>
      </c>
      <c r="F747" t="s">
        <v>363</v>
      </c>
      <c r="G747">
        <v>75586</v>
      </c>
      <c r="H747" s="2">
        <v>36.61</v>
      </c>
      <c r="I747" s="1">
        <v>45343</v>
      </c>
      <c r="J747" t="s">
        <v>15</v>
      </c>
    </row>
    <row r="748" spans="1:10" x14ac:dyDescent="0.25">
      <c r="A748" t="s">
        <v>944</v>
      </c>
      <c r="B748" t="s">
        <v>434</v>
      </c>
      <c r="C748" t="s">
        <v>435</v>
      </c>
      <c r="D748" t="s">
        <v>145</v>
      </c>
      <c r="E748" t="s">
        <v>436</v>
      </c>
      <c r="F748" t="s">
        <v>363</v>
      </c>
      <c r="G748">
        <v>75587</v>
      </c>
      <c r="H748" s="2">
        <v>2703.63</v>
      </c>
      <c r="I748" s="1">
        <v>45343</v>
      </c>
      <c r="J748" t="s">
        <v>15</v>
      </c>
    </row>
    <row r="749" spans="1:10" x14ac:dyDescent="0.25">
      <c r="A749" t="s">
        <v>945</v>
      </c>
      <c r="B749" t="s">
        <v>946</v>
      </c>
      <c r="C749" t="s">
        <v>211</v>
      </c>
      <c r="D749" t="s">
        <v>12</v>
      </c>
      <c r="E749">
        <v>77879</v>
      </c>
      <c r="F749" t="s">
        <v>363</v>
      </c>
      <c r="G749">
        <v>75588</v>
      </c>
      <c r="H749" s="2">
        <v>500</v>
      </c>
      <c r="I749" s="1">
        <v>45343</v>
      </c>
      <c r="J749" t="s">
        <v>15</v>
      </c>
    </row>
    <row r="750" spans="1:10" x14ac:dyDescent="0.25">
      <c r="A750" t="s">
        <v>674</v>
      </c>
      <c r="B750" t="s">
        <v>174</v>
      </c>
      <c r="C750" t="s">
        <v>53</v>
      </c>
      <c r="D750" t="s">
        <v>12</v>
      </c>
      <c r="E750">
        <v>75313</v>
      </c>
      <c r="F750" t="s">
        <v>363</v>
      </c>
      <c r="G750">
        <v>75589</v>
      </c>
      <c r="H750" s="2">
        <v>403.08</v>
      </c>
      <c r="I750" s="1">
        <v>45343</v>
      </c>
      <c r="J750" t="s">
        <v>15</v>
      </c>
    </row>
    <row r="751" spans="1:10" x14ac:dyDescent="0.25">
      <c r="A751" t="s">
        <v>677</v>
      </c>
      <c r="B751" t="s">
        <v>217</v>
      </c>
      <c r="C751" t="s">
        <v>53</v>
      </c>
      <c r="D751" t="s">
        <v>12</v>
      </c>
      <c r="E751">
        <v>75266</v>
      </c>
      <c r="F751" t="s">
        <v>363</v>
      </c>
      <c r="G751">
        <v>75590</v>
      </c>
      <c r="H751" s="2">
        <v>312.83999999999997</v>
      </c>
      <c r="I751" s="1">
        <v>45343</v>
      </c>
      <c r="J751" t="s">
        <v>15</v>
      </c>
    </row>
    <row r="752" spans="1:10" x14ac:dyDescent="0.25">
      <c r="A752" t="s">
        <v>947</v>
      </c>
      <c r="B752" t="s">
        <v>948</v>
      </c>
      <c r="C752" t="s">
        <v>76</v>
      </c>
      <c r="D752" t="s">
        <v>12</v>
      </c>
      <c r="E752">
        <v>77807</v>
      </c>
      <c r="F752" t="s">
        <v>363</v>
      </c>
      <c r="G752">
        <v>75591</v>
      </c>
      <c r="H752" s="2">
        <v>12600</v>
      </c>
      <c r="I752" s="1">
        <v>45343</v>
      </c>
      <c r="J752" t="s">
        <v>15</v>
      </c>
    </row>
    <row r="753" spans="1:10" x14ac:dyDescent="0.25">
      <c r="A753" t="s">
        <v>949</v>
      </c>
      <c r="B753" t="s">
        <v>950</v>
      </c>
      <c r="C753" t="s">
        <v>53</v>
      </c>
      <c r="D753" t="s">
        <v>12</v>
      </c>
      <c r="E753" t="s">
        <v>951</v>
      </c>
      <c r="F753" t="s">
        <v>363</v>
      </c>
      <c r="G753">
        <v>75592</v>
      </c>
      <c r="H753" s="2">
        <v>6706.42</v>
      </c>
      <c r="I753" s="1">
        <v>45343</v>
      </c>
      <c r="J753" t="s">
        <v>15</v>
      </c>
    </row>
    <row r="754" spans="1:10" x14ac:dyDescent="0.25">
      <c r="A754" t="s">
        <v>683</v>
      </c>
      <c r="B754" t="s">
        <v>178</v>
      </c>
      <c r="F754" t="s">
        <v>363</v>
      </c>
      <c r="G754">
        <v>75593</v>
      </c>
      <c r="H754" s="2">
        <v>41.33</v>
      </c>
      <c r="I754" s="1">
        <v>45343</v>
      </c>
      <c r="J754" t="s">
        <v>15</v>
      </c>
    </row>
    <row r="755" spans="1:10" x14ac:dyDescent="0.25">
      <c r="A755" t="s">
        <v>684</v>
      </c>
      <c r="B755" t="s">
        <v>685</v>
      </c>
      <c r="C755" t="s">
        <v>11</v>
      </c>
      <c r="D755" t="s">
        <v>12</v>
      </c>
      <c r="E755" t="s">
        <v>37</v>
      </c>
      <c r="F755" t="s">
        <v>363</v>
      </c>
      <c r="G755">
        <v>75594</v>
      </c>
      <c r="H755" s="2">
        <v>108.1</v>
      </c>
      <c r="I755" s="1">
        <v>45343</v>
      </c>
      <c r="J755" t="s">
        <v>15</v>
      </c>
    </row>
    <row r="756" spans="1:10" x14ac:dyDescent="0.25">
      <c r="A756" t="s">
        <v>686</v>
      </c>
      <c r="B756" t="s">
        <v>383</v>
      </c>
      <c r="F756" t="s">
        <v>363</v>
      </c>
      <c r="G756">
        <v>75595</v>
      </c>
      <c r="H756" s="2">
        <v>212.13</v>
      </c>
      <c r="I756" s="1">
        <v>45343</v>
      </c>
      <c r="J756" t="s">
        <v>15</v>
      </c>
    </row>
    <row r="757" spans="1:10" x14ac:dyDescent="0.25">
      <c r="A757" t="s">
        <v>952</v>
      </c>
      <c r="B757" t="s">
        <v>244</v>
      </c>
      <c r="C757" t="s">
        <v>245</v>
      </c>
      <c r="D757" t="s">
        <v>64</v>
      </c>
      <c r="E757">
        <v>60089</v>
      </c>
      <c r="F757" t="s">
        <v>363</v>
      </c>
      <c r="G757">
        <v>75596</v>
      </c>
      <c r="H757" s="2">
        <v>25</v>
      </c>
      <c r="I757" s="1">
        <v>45343</v>
      </c>
      <c r="J757" t="s">
        <v>15</v>
      </c>
    </row>
    <row r="758" spans="1:10" x14ac:dyDescent="0.25">
      <c r="A758" t="s">
        <v>687</v>
      </c>
      <c r="B758" t="s">
        <v>179</v>
      </c>
      <c r="C758" t="s">
        <v>76</v>
      </c>
      <c r="D758" t="s">
        <v>12</v>
      </c>
      <c r="E758" t="s">
        <v>180</v>
      </c>
      <c r="F758" t="s">
        <v>363</v>
      </c>
      <c r="G758">
        <v>75597</v>
      </c>
      <c r="H758" s="2">
        <v>100</v>
      </c>
      <c r="I758" s="1">
        <v>45343</v>
      </c>
      <c r="J758" t="s">
        <v>15</v>
      </c>
    </row>
    <row r="759" spans="1:10" x14ac:dyDescent="0.25">
      <c r="A759" t="s">
        <v>953</v>
      </c>
      <c r="B759" t="s">
        <v>954</v>
      </c>
      <c r="C759" t="s">
        <v>955</v>
      </c>
      <c r="D759" t="s">
        <v>248</v>
      </c>
      <c r="E759">
        <v>24176</v>
      </c>
      <c r="F759" t="s">
        <v>363</v>
      </c>
      <c r="G759">
        <v>75598</v>
      </c>
      <c r="H759" s="2">
        <v>214.15</v>
      </c>
      <c r="I759" s="1">
        <v>45343</v>
      </c>
      <c r="J759" t="s">
        <v>15</v>
      </c>
    </row>
    <row r="760" spans="1:10" x14ac:dyDescent="0.25">
      <c r="A760" t="s">
        <v>956</v>
      </c>
      <c r="B760" t="s">
        <v>68</v>
      </c>
      <c r="C760" t="s">
        <v>53</v>
      </c>
      <c r="D760" t="s">
        <v>12</v>
      </c>
      <c r="E760" t="s">
        <v>69</v>
      </c>
      <c r="F760" t="s">
        <v>363</v>
      </c>
      <c r="G760">
        <v>75599</v>
      </c>
      <c r="H760" s="2">
        <v>624.24</v>
      </c>
      <c r="I760" s="1">
        <v>45343</v>
      </c>
      <c r="J760" t="s">
        <v>15</v>
      </c>
    </row>
    <row r="761" spans="1:10" x14ac:dyDescent="0.25">
      <c r="A761" t="s">
        <v>957</v>
      </c>
      <c r="B761" t="s">
        <v>958</v>
      </c>
      <c r="C761" t="s">
        <v>510</v>
      </c>
      <c r="D761" t="s">
        <v>22</v>
      </c>
      <c r="E761">
        <v>19355</v>
      </c>
      <c r="F761" t="s">
        <v>363</v>
      </c>
      <c r="G761">
        <v>75600</v>
      </c>
      <c r="H761" s="2">
        <v>50</v>
      </c>
      <c r="I761" s="1">
        <v>45343</v>
      </c>
      <c r="J761" t="s">
        <v>15</v>
      </c>
    </row>
    <row r="762" spans="1:10" x14ac:dyDescent="0.25">
      <c r="A762" t="s">
        <v>959</v>
      </c>
      <c r="B762" t="s">
        <v>960</v>
      </c>
      <c r="C762" t="s">
        <v>961</v>
      </c>
      <c r="D762" t="s">
        <v>166</v>
      </c>
      <c r="E762">
        <v>37077</v>
      </c>
      <c r="F762" t="s">
        <v>363</v>
      </c>
      <c r="G762">
        <v>75601</v>
      </c>
      <c r="H762" s="2">
        <v>4500</v>
      </c>
      <c r="I762" s="1">
        <v>45343</v>
      </c>
      <c r="J762" t="s">
        <v>15</v>
      </c>
    </row>
    <row r="763" spans="1:10" x14ac:dyDescent="0.25">
      <c r="A763" t="s">
        <v>962</v>
      </c>
      <c r="B763" t="s">
        <v>338</v>
      </c>
      <c r="C763" t="s">
        <v>53</v>
      </c>
      <c r="D763" t="s">
        <v>12</v>
      </c>
      <c r="E763" t="s">
        <v>339</v>
      </c>
      <c r="F763" t="s">
        <v>363</v>
      </c>
      <c r="G763">
        <v>75602</v>
      </c>
      <c r="H763" s="2">
        <v>535</v>
      </c>
      <c r="I763" s="1">
        <v>45343</v>
      </c>
      <c r="J763" t="s">
        <v>15</v>
      </c>
    </row>
    <row r="764" spans="1:10" x14ac:dyDescent="0.25">
      <c r="A764" t="s">
        <v>859</v>
      </c>
      <c r="B764" t="s">
        <v>349</v>
      </c>
      <c r="C764" t="s">
        <v>315</v>
      </c>
      <c r="D764" t="s">
        <v>12</v>
      </c>
      <c r="E764">
        <v>78660</v>
      </c>
      <c r="F764" t="s">
        <v>363</v>
      </c>
      <c r="G764">
        <v>75603</v>
      </c>
      <c r="H764" s="2">
        <v>447.31</v>
      </c>
      <c r="I764" s="1">
        <v>45343</v>
      </c>
      <c r="J764" t="s">
        <v>15</v>
      </c>
    </row>
    <row r="765" spans="1:10" x14ac:dyDescent="0.25">
      <c r="A765" t="s">
        <v>963</v>
      </c>
      <c r="B765" t="s">
        <v>182</v>
      </c>
      <c r="C765" t="s">
        <v>53</v>
      </c>
      <c r="D765" t="s">
        <v>12</v>
      </c>
      <c r="E765" t="s">
        <v>183</v>
      </c>
      <c r="F765" t="s">
        <v>363</v>
      </c>
      <c r="G765">
        <v>75604</v>
      </c>
      <c r="H765" s="2">
        <v>428.4</v>
      </c>
      <c r="I765" s="1">
        <v>45343</v>
      </c>
      <c r="J765" t="s">
        <v>15</v>
      </c>
    </row>
    <row r="766" spans="1:10" x14ac:dyDescent="0.25">
      <c r="A766" t="s">
        <v>698</v>
      </c>
      <c r="B766" t="s">
        <v>964</v>
      </c>
      <c r="C766" t="s">
        <v>11</v>
      </c>
      <c r="D766" t="s">
        <v>12</v>
      </c>
      <c r="E766">
        <v>77833</v>
      </c>
      <c r="F766" t="s">
        <v>363</v>
      </c>
      <c r="G766">
        <v>75605</v>
      </c>
      <c r="H766" s="2">
        <v>100</v>
      </c>
      <c r="I766" s="1">
        <v>45343</v>
      </c>
      <c r="J766" t="s">
        <v>15</v>
      </c>
    </row>
    <row r="767" spans="1:10" x14ac:dyDescent="0.25">
      <c r="A767" t="s">
        <v>707</v>
      </c>
      <c r="B767" t="s">
        <v>185</v>
      </c>
      <c r="C767" t="s">
        <v>63</v>
      </c>
      <c r="D767" t="s">
        <v>64</v>
      </c>
      <c r="E767" t="s">
        <v>186</v>
      </c>
      <c r="F767" t="s">
        <v>363</v>
      </c>
      <c r="G767">
        <v>75606</v>
      </c>
      <c r="H767" s="2">
        <v>295.79000000000002</v>
      </c>
      <c r="I767" s="1">
        <v>45343</v>
      </c>
      <c r="J767" t="s">
        <v>15</v>
      </c>
    </row>
    <row r="768" spans="1:10" x14ac:dyDescent="0.25">
      <c r="A768" t="s">
        <v>965</v>
      </c>
      <c r="B768" t="s">
        <v>966</v>
      </c>
      <c r="C768" t="s">
        <v>853</v>
      </c>
      <c r="D768" t="s">
        <v>286</v>
      </c>
      <c r="E768" t="s">
        <v>967</v>
      </c>
      <c r="F768" t="s">
        <v>363</v>
      </c>
      <c r="G768">
        <v>75607</v>
      </c>
      <c r="H768" s="2">
        <v>862.29</v>
      </c>
      <c r="I768" s="1">
        <v>45343</v>
      </c>
      <c r="J768" t="s">
        <v>15</v>
      </c>
    </row>
    <row r="769" spans="1:10" x14ac:dyDescent="0.25">
      <c r="A769" t="s">
        <v>714</v>
      </c>
      <c r="B769" t="s">
        <v>715</v>
      </c>
      <c r="F769" t="s">
        <v>363</v>
      </c>
      <c r="G769">
        <v>75608</v>
      </c>
      <c r="H769" s="2">
        <v>531.6</v>
      </c>
      <c r="I769" s="1">
        <v>45343</v>
      </c>
      <c r="J769" t="s">
        <v>15</v>
      </c>
    </row>
    <row r="770" spans="1:10" x14ac:dyDescent="0.25">
      <c r="A770" t="s">
        <v>968</v>
      </c>
      <c r="B770" t="s">
        <v>477</v>
      </c>
      <c r="C770" t="s">
        <v>76</v>
      </c>
      <c r="D770" t="s">
        <v>12</v>
      </c>
      <c r="E770" t="s">
        <v>478</v>
      </c>
      <c r="F770" t="s">
        <v>363</v>
      </c>
      <c r="G770">
        <v>75609</v>
      </c>
      <c r="H770" s="2">
        <v>7494</v>
      </c>
      <c r="I770" s="1">
        <v>45343</v>
      </c>
      <c r="J770" t="s">
        <v>15</v>
      </c>
    </row>
    <row r="771" spans="1:10" x14ac:dyDescent="0.25">
      <c r="A771" t="s">
        <v>698</v>
      </c>
      <c r="B771" t="s">
        <v>969</v>
      </c>
      <c r="C771" t="s">
        <v>11</v>
      </c>
      <c r="D771" t="s">
        <v>12</v>
      </c>
      <c r="E771">
        <v>77833</v>
      </c>
      <c r="F771" t="s">
        <v>363</v>
      </c>
      <c r="G771">
        <v>75610</v>
      </c>
      <c r="H771" s="2">
        <v>100</v>
      </c>
      <c r="I771" s="1">
        <v>45343</v>
      </c>
      <c r="J771" t="s">
        <v>15</v>
      </c>
    </row>
    <row r="772" spans="1:10" x14ac:dyDescent="0.25">
      <c r="A772" t="s">
        <v>970</v>
      </c>
      <c r="B772" t="s">
        <v>971</v>
      </c>
      <c r="C772" t="s">
        <v>11</v>
      </c>
      <c r="D772" t="s">
        <v>12</v>
      </c>
      <c r="E772">
        <v>77834</v>
      </c>
      <c r="F772" t="s">
        <v>363</v>
      </c>
      <c r="G772">
        <v>75611</v>
      </c>
      <c r="H772" s="2">
        <v>894.5</v>
      </c>
      <c r="I772" s="1">
        <v>45343</v>
      </c>
      <c r="J772" t="s">
        <v>15</v>
      </c>
    </row>
    <row r="773" spans="1:10" x14ac:dyDescent="0.25">
      <c r="A773" t="s">
        <v>972</v>
      </c>
      <c r="B773" t="s">
        <v>117</v>
      </c>
      <c r="C773" t="s">
        <v>11</v>
      </c>
      <c r="D773" t="s">
        <v>12</v>
      </c>
      <c r="E773">
        <v>77833</v>
      </c>
      <c r="F773" t="s">
        <v>363</v>
      </c>
      <c r="G773">
        <v>75612</v>
      </c>
      <c r="H773" s="2">
        <v>354.83</v>
      </c>
      <c r="I773" s="1">
        <v>45343</v>
      </c>
      <c r="J773" t="s">
        <v>15</v>
      </c>
    </row>
    <row r="774" spans="1:10" x14ac:dyDescent="0.25">
      <c r="A774" t="s">
        <v>973</v>
      </c>
      <c r="B774" t="s">
        <v>272</v>
      </c>
      <c r="F774" t="s">
        <v>363</v>
      </c>
      <c r="G774">
        <v>75613</v>
      </c>
      <c r="H774" s="2">
        <v>158.69</v>
      </c>
      <c r="I774" s="1">
        <v>45343</v>
      </c>
      <c r="J774" t="s">
        <v>15</v>
      </c>
    </row>
    <row r="775" spans="1:10" x14ac:dyDescent="0.25">
      <c r="A775" t="s">
        <v>974</v>
      </c>
      <c r="B775" t="s">
        <v>975</v>
      </c>
      <c r="C775" t="s">
        <v>976</v>
      </c>
      <c r="D775" t="s">
        <v>91</v>
      </c>
      <c r="E775">
        <v>33607</v>
      </c>
      <c r="F775" t="s">
        <v>363</v>
      </c>
      <c r="G775">
        <v>75614</v>
      </c>
      <c r="H775" s="2">
        <v>22311</v>
      </c>
      <c r="I775" s="1">
        <v>45343</v>
      </c>
      <c r="J775" t="s">
        <v>15</v>
      </c>
    </row>
    <row r="776" spans="1:10" x14ac:dyDescent="0.25">
      <c r="A776" t="s">
        <v>977</v>
      </c>
      <c r="B776" t="s">
        <v>978</v>
      </c>
      <c r="C776" t="s">
        <v>53</v>
      </c>
      <c r="D776" t="s">
        <v>12</v>
      </c>
      <c r="E776" t="s">
        <v>979</v>
      </c>
      <c r="F776" t="s">
        <v>363</v>
      </c>
      <c r="G776">
        <v>75615</v>
      </c>
      <c r="H776" s="2">
        <v>2462.6999999999998</v>
      </c>
      <c r="I776" s="1">
        <v>45343</v>
      </c>
      <c r="J776" t="s">
        <v>15</v>
      </c>
    </row>
    <row r="777" spans="1:10" x14ac:dyDescent="0.25">
      <c r="A777" t="s">
        <v>980</v>
      </c>
      <c r="B777" t="s">
        <v>81</v>
      </c>
      <c r="C777" t="s">
        <v>53</v>
      </c>
      <c r="D777" t="s">
        <v>12</v>
      </c>
      <c r="E777" t="s">
        <v>82</v>
      </c>
      <c r="F777" t="s">
        <v>363</v>
      </c>
      <c r="G777">
        <v>75616</v>
      </c>
      <c r="H777" s="2">
        <v>1714.36</v>
      </c>
      <c r="I777" s="1">
        <v>45343</v>
      </c>
      <c r="J777" t="s">
        <v>15</v>
      </c>
    </row>
    <row r="778" spans="1:10" x14ac:dyDescent="0.25">
      <c r="A778" t="s">
        <v>881</v>
      </c>
      <c r="B778" t="s">
        <v>334</v>
      </c>
      <c r="C778" t="s">
        <v>335</v>
      </c>
      <c r="D778" t="s">
        <v>197</v>
      </c>
      <c r="E778" t="s">
        <v>336</v>
      </c>
      <c r="F778" t="s">
        <v>363</v>
      </c>
      <c r="G778">
        <v>75617</v>
      </c>
      <c r="H778" s="2">
        <v>101.15</v>
      </c>
      <c r="I778" s="1">
        <v>45343</v>
      </c>
      <c r="J778" t="s">
        <v>15</v>
      </c>
    </row>
    <row r="779" spans="1:10" x14ac:dyDescent="0.25">
      <c r="A779" t="s">
        <v>981</v>
      </c>
      <c r="B779" t="s">
        <v>342</v>
      </c>
      <c r="C779" t="s">
        <v>11</v>
      </c>
      <c r="D779" t="s">
        <v>12</v>
      </c>
      <c r="E779">
        <v>77834</v>
      </c>
      <c r="F779" t="s">
        <v>363</v>
      </c>
      <c r="G779">
        <v>75618</v>
      </c>
      <c r="H779" s="2">
        <v>238</v>
      </c>
      <c r="I779" s="1">
        <v>45343</v>
      </c>
      <c r="J779" t="s">
        <v>15</v>
      </c>
    </row>
    <row r="780" spans="1:10" x14ac:dyDescent="0.25">
      <c r="A780" t="s">
        <v>982</v>
      </c>
      <c r="B780" t="s">
        <v>124</v>
      </c>
      <c r="C780" t="s">
        <v>125</v>
      </c>
      <c r="D780" t="s">
        <v>12</v>
      </c>
      <c r="E780">
        <v>77477</v>
      </c>
      <c r="F780" t="s">
        <v>363</v>
      </c>
      <c r="G780">
        <v>75619</v>
      </c>
      <c r="H780" s="2">
        <v>13664</v>
      </c>
      <c r="I780" s="1">
        <v>45343</v>
      </c>
      <c r="J780" t="s">
        <v>15</v>
      </c>
    </row>
    <row r="781" spans="1:10" x14ac:dyDescent="0.25">
      <c r="A781" t="s">
        <v>728</v>
      </c>
      <c r="B781" t="s">
        <v>192</v>
      </c>
      <c r="C781" t="s">
        <v>53</v>
      </c>
      <c r="D781" t="s">
        <v>12</v>
      </c>
      <c r="E781" t="s">
        <v>193</v>
      </c>
      <c r="F781" t="s">
        <v>363</v>
      </c>
      <c r="G781">
        <v>75620</v>
      </c>
      <c r="H781" s="2">
        <v>29</v>
      </c>
      <c r="I781" s="1">
        <v>45343</v>
      </c>
      <c r="J781" t="s">
        <v>15</v>
      </c>
    </row>
    <row r="782" spans="1:10" x14ac:dyDescent="0.25">
      <c r="A782" t="s">
        <v>698</v>
      </c>
      <c r="B782" t="s">
        <v>983</v>
      </c>
      <c r="C782" t="s">
        <v>11</v>
      </c>
      <c r="D782" t="s">
        <v>12</v>
      </c>
      <c r="E782">
        <v>77833</v>
      </c>
      <c r="F782" t="s">
        <v>363</v>
      </c>
      <c r="G782">
        <v>75621</v>
      </c>
      <c r="H782" s="2">
        <v>100</v>
      </c>
      <c r="I782" s="1">
        <v>45343</v>
      </c>
      <c r="J782" t="s">
        <v>15</v>
      </c>
    </row>
    <row r="783" spans="1:10" x14ac:dyDescent="0.25">
      <c r="A783" t="s">
        <v>984</v>
      </c>
      <c r="B783" t="s">
        <v>151</v>
      </c>
      <c r="C783" t="s">
        <v>11</v>
      </c>
      <c r="D783" t="s">
        <v>12</v>
      </c>
      <c r="E783">
        <v>77833</v>
      </c>
      <c r="F783" t="s">
        <v>363</v>
      </c>
      <c r="G783">
        <v>75622</v>
      </c>
      <c r="H783" s="2">
        <v>4500</v>
      </c>
      <c r="I783" s="1">
        <v>45343</v>
      </c>
      <c r="J783" t="s">
        <v>15</v>
      </c>
    </row>
    <row r="784" spans="1:10" x14ac:dyDescent="0.25">
      <c r="A784" t="s">
        <v>985</v>
      </c>
      <c r="B784" t="s">
        <v>986</v>
      </c>
      <c r="C784" t="s">
        <v>987</v>
      </c>
      <c r="D784" t="s">
        <v>12</v>
      </c>
      <c r="E784">
        <v>78667</v>
      </c>
      <c r="F784" t="s">
        <v>363</v>
      </c>
      <c r="G784">
        <v>75623</v>
      </c>
      <c r="H784" s="2">
        <v>617.5</v>
      </c>
      <c r="I784" s="1">
        <v>45343</v>
      </c>
      <c r="J784" t="s">
        <v>15</v>
      </c>
    </row>
    <row r="785" spans="1:10" x14ac:dyDescent="0.25">
      <c r="A785" t="s">
        <v>988</v>
      </c>
      <c r="B785" t="s">
        <v>249</v>
      </c>
      <c r="C785" t="s">
        <v>250</v>
      </c>
      <c r="D785" t="s">
        <v>12</v>
      </c>
      <c r="E785">
        <v>77583</v>
      </c>
      <c r="F785" t="s">
        <v>363</v>
      </c>
      <c r="G785">
        <v>75624</v>
      </c>
      <c r="H785" s="2">
        <v>1425</v>
      </c>
      <c r="I785" s="1">
        <v>45343</v>
      </c>
      <c r="J785" t="s">
        <v>15</v>
      </c>
    </row>
    <row r="786" spans="1:10" x14ac:dyDescent="0.25">
      <c r="A786" t="s">
        <v>989</v>
      </c>
      <c r="B786" t="s">
        <v>990</v>
      </c>
      <c r="C786" t="s">
        <v>90</v>
      </c>
      <c r="D786" t="s">
        <v>12</v>
      </c>
      <c r="E786">
        <v>77008</v>
      </c>
      <c r="F786" t="s">
        <v>363</v>
      </c>
      <c r="G786">
        <v>75625</v>
      </c>
      <c r="H786" s="2">
        <v>19577.18</v>
      </c>
      <c r="I786" s="1">
        <v>45343</v>
      </c>
      <c r="J786" t="s">
        <v>15</v>
      </c>
    </row>
    <row r="787" spans="1:10" x14ac:dyDescent="0.25">
      <c r="A787" t="s">
        <v>991</v>
      </c>
      <c r="B787" t="s">
        <v>992</v>
      </c>
      <c r="C787" t="s">
        <v>280</v>
      </c>
      <c r="D787" t="s">
        <v>115</v>
      </c>
      <c r="E787" t="s">
        <v>993</v>
      </c>
      <c r="F787" t="s">
        <v>363</v>
      </c>
      <c r="G787">
        <v>75626</v>
      </c>
      <c r="H787" s="2">
        <v>159.99</v>
      </c>
      <c r="I787" s="1">
        <v>45343</v>
      </c>
      <c r="J787" t="s">
        <v>15</v>
      </c>
    </row>
    <row r="788" spans="1:10" x14ac:dyDescent="0.25">
      <c r="A788" t="s">
        <v>994</v>
      </c>
      <c r="B788" t="s">
        <v>379</v>
      </c>
      <c r="C788" t="s">
        <v>90</v>
      </c>
      <c r="D788" t="s">
        <v>12</v>
      </c>
      <c r="E788">
        <v>77073</v>
      </c>
      <c r="F788" t="s">
        <v>363</v>
      </c>
      <c r="G788">
        <v>75627</v>
      </c>
      <c r="H788" s="2">
        <v>6970</v>
      </c>
      <c r="I788" s="1">
        <v>45343</v>
      </c>
      <c r="J788" t="s">
        <v>15</v>
      </c>
    </row>
    <row r="789" spans="1:10" x14ac:dyDescent="0.25">
      <c r="A789" t="s">
        <v>995</v>
      </c>
      <c r="B789" t="s">
        <v>241</v>
      </c>
      <c r="C789" t="s">
        <v>53</v>
      </c>
      <c r="D789" t="s">
        <v>12</v>
      </c>
      <c r="E789" t="s">
        <v>242</v>
      </c>
      <c r="F789" t="s">
        <v>363</v>
      </c>
      <c r="G789">
        <v>75628</v>
      </c>
      <c r="H789" s="2">
        <v>57.98</v>
      </c>
      <c r="I789" s="1">
        <v>45343</v>
      </c>
      <c r="J789" t="s">
        <v>15</v>
      </c>
    </row>
    <row r="790" spans="1:10" x14ac:dyDescent="0.25">
      <c r="A790" t="s">
        <v>743</v>
      </c>
      <c r="B790" t="s">
        <v>20</v>
      </c>
      <c r="C790" t="s">
        <v>21</v>
      </c>
      <c r="D790" t="s">
        <v>22</v>
      </c>
      <c r="E790" t="s">
        <v>23</v>
      </c>
      <c r="F790" t="s">
        <v>363</v>
      </c>
      <c r="G790">
        <v>75629</v>
      </c>
      <c r="H790" s="2">
        <v>158.01</v>
      </c>
      <c r="I790" s="1">
        <v>45343</v>
      </c>
      <c r="J790" t="s">
        <v>15</v>
      </c>
    </row>
    <row r="791" spans="1:10" x14ac:dyDescent="0.25">
      <c r="A791" t="s">
        <v>698</v>
      </c>
      <c r="B791" t="s">
        <v>996</v>
      </c>
      <c r="C791" t="s">
        <v>11</v>
      </c>
      <c r="D791" t="s">
        <v>12</v>
      </c>
      <c r="E791">
        <v>77833</v>
      </c>
      <c r="F791" t="s">
        <v>363</v>
      </c>
      <c r="G791">
        <v>75630</v>
      </c>
      <c r="H791" s="2">
        <v>100</v>
      </c>
      <c r="I791" s="1">
        <v>45343</v>
      </c>
      <c r="J791" t="s">
        <v>15</v>
      </c>
    </row>
    <row r="792" spans="1:10" x14ac:dyDescent="0.25">
      <c r="A792" t="s">
        <v>997</v>
      </c>
      <c r="B792" t="s">
        <v>998</v>
      </c>
      <c r="C792" t="s">
        <v>999</v>
      </c>
      <c r="D792" t="s">
        <v>239</v>
      </c>
      <c r="E792" t="s">
        <v>1000</v>
      </c>
      <c r="F792" t="s">
        <v>363</v>
      </c>
      <c r="G792">
        <v>75631</v>
      </c>
      <c r="H792" s="2">
        <v>22952</v>
      </c>
      <c r="I792" s="1">
        <v>45343</v>
      </c>
      <c r="J792" t="s">
        <v>15</v>
      </c>
    </row>
    <row r="793" spans="1:10" x14ac:dyDescent="0.25">
      <c r="A793" t="s">
        <v>1001</v>
      </c>
      <c r="B793" t="s">
        <v>1002</v>
      </c>
      <c r="C793" t="s">
        <v>1003</v>
      </c>
      <c r="D793" t="s">
        <v>1004</v>
      </c>
      <c r="E793" t="s">
        <v>1005</v>
      </c>
      <c r="F793" t="s">
        <v>363</v>
      </c>
      <c r="G793">
        <v>75632</v>
      </c>
      <c r="H793" s="2">
        <v>1985</v>
      </c>
      <c r="I793" s="1">
        <v>45343</v>
      </c>
      <c r="J793" t="s">
        <v>15</v>
      </c>
    </row>
    <row r="794" spans="1:10" x14ac:dyDescent="0.25">
      <c r="A794" t="s">
        <v>747</v>
      </c>
      <c r="B794" t="s">
        <v>748</v>
      </c>
      <c r="C794" t="s">
        <v>90</v>
      </c>
      <c r="D794" t="s">
        <v>12</v>
      </c>
      <c r="E794">
        <v>77003</v>
      </c>
      <c r="F794" t="s">
        <v>363</v>
      </c>
      <c r="G794">
        <v>75633</v>
      </c>
      <c r="H794" s="2">
        <v>1187.5</v>
      </c>
      <c r="I794" s="1">
        <v>45343</v>
      </c>
      <c r="J794" t="s">
        <v>15</v>
      </c>
    </row>
    <row r="795" spans="1:10" x14ac:dyDescent="0.25">
      <c r="A795" t="s">
        <v>698</v>
      </c>
      <c r="B795" t="s">
        <v>1006</v>
      </c>
      <c r="C795" t="s">
        <v>11</v>
      </c>
      <c r="D795" t="s">
        <v>12</v>
      </c>
      <c r="E795">
        <v>77833</v>
      </c>
      <c r="F795" t="s">
        <v>363</v>
      </c>
      <c r="G795">
        <v>75634</v>
      </c>
      <c r="H795" s="2">
        <v>100</v>
      </c>
      <c r="I795" s="1">
        <v>45343</v>
      </c>
      <c r="J795" t="s">
        <v>15</v>
      </c>
    </row>
    <row r="796" spans="1:10" x14ac:dyDescent="0.25">
      <c r="A796" t="s">
        <v>1007</v>
      </c>
      <c r="B796" t="s">
        <v>1008</v>
      </c>
      <c r="C796" t="s">
        <v>1009</v>
      </c>
      <c r="D796" t="s">
        <v>12</v>
      </c>
      <c r="E796">
        <v>77474</v>
      </c>
      <c r="F796" t="s">
        <v>363</v>
      </c>
      <c r="G796">
        <v>75635</v>
      </c>
      <c r="H796" s="2">
        <v>1500</v>
      </c>
      <c r="I796" s="1">
        <v>45343</v>
      </c>
      <c r="J796" t="s">
        <v>15</v>
      </c>
    </row>
    <row r="797" spans="1:10" x14ac:dyDescent="0.25">
      <c r="A797" t="s">
        <v>750</v>
      </c>
      <c r="B797" t="s">
        <v>200</v>
      </c>
      <c r="D797" t="s">
        <v>12</v>
      </c>
      <c r="F797" t="s">
        <v>363</v>
      </c>
      <c r="G797">
        <v>75636</v>
      </c>
      <c r="H797" s="2">
        <v>1007.18</v>
      </c>
      <c r="I797" s="1">
        <v>45343</v>
      </c>
      <c r="J797" t="s">
        <v>15</v>
      </c>
    </row>
    <row r="798" spans="1:10" x14ac:dyDescent="0.25">
      <c r="A798" t="s">
        <v>1010</v>
      </c>
      <c r="B798" t="s">
        <v>380</v>
      </c>
      <c r="F798" t="s">
        <v>363</v>
      </c>
      <c r="G798">
        <v>75637</v>
      </c>
      <c r="H798" s="2">
        <v>845</v>
      </c>
      <c r="I798" s="1">
        <v>45343</v>
      </c>
      <c r="J798" t="s">
        <v>15</v>
      </c>
    </row>
    <row r="799" spans="1:10" x14ac:dyDescent="0.25">
      <c r="A799" t="s">
        <v>1011</v>
      </c>
      <c r="B799" t="s">
        <v>1012</v>
      </c>
      <c r="C799" t="s">
        <v>1013</v>
      </c>
      <c r="D799" t="s">
        <v>12</v>
      </c>
      <c r="E799">
        <v>77435</v>
      </c>
      <c r="F799" t="s">
        <v>363</v>
      </c>
      <c r="G799">
        <v>75638</v>
      </c>
      <c r="H799" s="2">
        <v>91.83</v>
      </c>
      <c r="I799" s="1">
        <v>45343</v>
      </c>
      <c r="J799" t="s">
        <v>15</v>
      </c>
    </row>
    <row r="800" spans="1:10" x14ac:dyDescent="0.25">
      <c r="A800" t="s">
        <v>1014</v>
      </c>
      <c r="B800" t="s">
        <v>1015</v>
      </c>
      <c r="F800" t="s">
        <v>363</v>
      </c>
      <c r="G800">
        <v>75639</v>
      </c>
      <c r="H800" s="2">
        <v>159.58000000000001</v>
      </c>
      <c r="I800" s="1">
        <v>45343</v>
      </c>
      <c r="J800" t="s">
        <v>15</v>
      </c>
    </row>
    <row r="801" spans="1:10" x14ac:dyDescent="0.25">
      <c r="A801" t="s">
        <v>1016</v>
      </c>
      <c r="B801" t="s">
        <v>251</v>
      </c>
      <c r="C801" t="s">
        <v>252</v>
      </c>
      <c r="D801" t="s">
        <v>166</v>
      </c>
      <c r="E801" t="s">
        <v>253</v>
      </c>
      <c r="F801" t="s">
        <v>363</v>
      </c>
      <c r="G801">
        <v>75640</v>
      </c>
      <c r="H801" s="2">
        <v>500</v>
      </c>
      <c r="I801" s="1">
        <v>45343</v>
      </c>
      <c r="J801" t="s">
        <v>15</v>
      </c>
    </row>
    <row r="802" spans="1:10" x14ac:dyDescent="0.25">
      <c r="A802" t="s">
        <v>698</v>
      </c>
      <c r="B802" t="s">
        <v>1017</v>
      </c>
      <c r="C802" t="s">
        <v>11</v>
      </c>
      <c r="D802" t="s">
        <v>12</v>
      </c>
      <c r="E802">
        <v>77833</v>
      </c>
      <c r="F802" t="s">
        <v>363</v>
      </c>
      <c r="G802">
        <v>75641</v>
      </c>
      <c r="H802" s="2">
        <v>100</v>
      </c>
      <c r="I802" s="1">
        <v>45343</v>
      </c>
      <c r="J802" t="s">
        <v>15</v>
      </c>
    </row>
    <row r="803" spans="1:10" x14ac:dyDescent="0.25">
      <c r="A803" t="s">
        <v>1018</v>
      </c>
      <c r="B803" t="s">
        <v>153</v>
      </c>
      <c r="C803" t="s">
        <v>11</v>
      </c>
      <c r="D803" t="s">
        <v>12</v>
      </c>
      <c r="E803" t="s">
        <v>154</v>
      </c>
      <c r="F803" t="s">
        <v>363</v>
      </c>
      <c r="G803">
        <v>75642</v>
      </c>
      <c r="H803" s="2">
        <v>185729.97</v>
      </c>
      <c r="I803" s="1">
        <v>45343</v>
      </c>
      <c r="J803" t="s">
        <v>15</v>
      </c>
    </row>
    <row r="804" spans="1:10" x14ac:dyDescent="0.25">
      <c r="A804" t="s">
        <v>1019</v>
      </c>
      <c r="B804" t="s">
        <v>1020</v>
      </c>
      <c r="C804" t="s">
        <v>25</v>
      </c>
      <c r="D804" t="s">
        <v>12</v>
      </c>
      <c r="E804">
        <v>78739</v>
      </c>
      <c r="F804" t="s">
        <v>363</v>
      </c>
      <c r="G804">
        <v>75643</v>
      </c>
      <c r="H804" s="2">
        <v>2250</v>
      </c>
      <c r="I804" s="1">
        <v>45343</v>
      </c>
      <c r="J804" t="s">
        <v>15</v>
      </c>
    </row>
    <row r="805" spans="1:10" x14ac:dyDescent="0.25">
      <c r="A805" t="s">
        <v>1021</v>
      </c>
      <c r="B805" t="s">
        <v>1022</v>
      </c>
      <c r="C805" t="s">
        <v>11</v>
      </c>
      <c r="D805" t="s">
        <v>12</v>
      </c>
      <c r="E805">
        <v>77833</v>
      </c>
      <c r="F805" t="s">
        <v>363</v>
      </c>
      <c r="G805">
        <v>75644</v>
      </c>
      <c r="H805" s="2">
        <v>317</v>
      </c>
      <c r="I805" s="1">
        <v>45343</v>
      </c>
      <c r="J805" t="s">
        <v>15</v>
      </c>
    </row>
    <row r="806" spans="1:10" x14ac:dyDescent="0.25">
      <c r="A806" t="s">
        <v>760</v>
      </c>
      <c r="B806" t="s">
        <v>761</v>
      </c>
      <c r="C806" t="s">
        <v>53</v>
      </c>
      <c r="D806" t="s">
        <v>12</v>
      </c>
      <c r="E806" t="s">
        <v>762</v>
      </c>
      <c r="F806" t="s">
        <v>363</v>
      </c>
      <c r="G806">
        <v>75645</v>
      </c>
      <c r="H806" s="2">
        <v>6600</v>
      </c>
      <c r="I806" s="1">
        <v>45343</v>
      </c>
      <c r="J806" t="s">
        <v>15</v>
      </c>
    </row>
    <row r="807" spans="1:10" x14ac:dyDescent="0.25">
      <c r="A807" t="s">
        <v>763</v>
      </c>
      <c r="B807" t="s">
        <v>408</v>
      </c>
      <c r="C807" t="s">
        <v>53</v>
      </c>
      <c r="D807" t="s">
        <v>12</v>
      </c>
      <c r="E807" t="s">
        <v>226</v>
      </c>
      <c r="F807" t="s">
        <v>363</v>
      </c>
      <c r="G807">
        <v>75646</v>
      </c>
      <c r="H807" s="2">
        <v>11163.17</v>
      </c>
      <c r="I807" s="1">
        <v>45343</v>
      </c>
      <c r="J807" t="s">
        <v>15</v>
      </c>
    </row>
    <row r="808" spans="1:10" x14ac:dyDescent="0.25">
      <c r="A808" t="s">
        <v>765</v>
      </c>
      <c r="B808" t="s">
        <v>201</v>
      </c>
      <c r="C808" t="s">
        <v>25</v>
      </c>
      <c r="D808" t="s">
        <v>12</v>
      </c>
      <c r="E808" t="s">
        <v>202</v>
      </c>
      <c r="F808" t="s">
        <v>363</v>
      </c>
      <c r="G808">
        <v>75647</v>
      </c>
      <c r="H808" s="2">
        <v>6050.7</v>
      </c>
      <c r="I808" s="1">
        <v>45343</v>
      </c>
      <c r="J808" t="s">
        <v>15</v>
      </c>
    </row>
    <row r="809" spans="1:10" x14ac:dyDescent="0.25">
      <c r="A809" t="s">
        <v>770</v>
      </c>
      <c r="B809" t="s">
        <v>771</v>
      </c>
      <c r="C809" t="s">
        <v>33</v>
      </c>
      <c r="D809" t="s">
        <v>12</v>
      </c>
      <c r="E809">
        <v>76712</v>
      </c>
      <c r="F809" t="s">
        <v>363</v>
      </c>
      <c r="G809">
        <v>75648</v>
      </c>
      <c r="H809" s="2">
        <v>1291.0899999999999</v>
      </c>
      <c r="I809" s="1">
        <v>45343</v>
      </c>
      <c r="J809" t="s">
        <v>15</v>
      </c>
    </row>
    <row r="810" spans="1:10" x14ac:dyDescent="0.25">
      <c r="A810" t="s">
        <v>772</v>
      </c>
      <c r="B810" t="s">
        <v>28</v>
      </c>
      <c r="C810" t="s">
        <v>29</v>
      </c>
      <c r="D810" t="s">
        <v>12</v>
      </c>
      <c r="E810">
        <v>77459</v>
      </c>
      <c r="F810" t="s">
        <v>363</v>
      </c>
      <c r="G810">
        <v>75649</v>
      </c>
      <c r="H810" s="2">
        <v>53.86</v>
      </c>
      <c r="I810" s="1">
        <v>45343</v>
      </c>
      <c r="J810" t="s">
        <v>15</v>
      </c>
    </row>
    <row r="811" spans="1:10" x14ac:dyDescent="0.25">
      <c r="A811" t="s">
        <v>1023</v>
      </c>
      <c r="B811" t="s">
        <v>438</v>
      </c>
      <c r="C811" t="s">
        <v>149</v>
      </c>
      <c r="D811" t="s">
        <v>12</v>
      </c>
      <c r="E811">
        <v>76107</v>
      </c>
      <c r="F811" t="s">
        <v>363</v>
      </c>
      <c r="G811">
        <v>75650</v>
      </c>
      <c r="H811" s="2">
        <v>242601.5</v>
      </c>
      <c r="I811" s="1">
        <v>45343</v>
      </c>
      <c r="J811" t="s">
        <v>15</v>
      </c>
    </row>
    <row r="812" spans="1:10" x14ac:dyDescent="0.25">
      <c r="A812" t="s">
        <v>1024</v>
      </c>
      <c r="B812" t="s">
        <v>287</v>
      </c>
      <c r="C812" t="s">
        <v>288</v>
      </c>
      <c r="D812" t="s">
        <v>12</v>
      </c>
      <c r="E812">
        <v>77494</v>
      </c>
      <c r="F812" t="s">
        <v>363</v>
      </c>
      <c r="G812">
        <v>75651</v>
      </c>
      <c r="H812" s="2">
        <v>839.13</v>
      </c>
      <c r="I812" s="1">
        <v>45343</v>
      </c>
      <c r="J812" t="s">
        <v>15</v>
      </c>
    </row>
    <row r="813" spans="1:10" x14ac:dyDescent="0.25">
      <c r="A813" t="s">
        <v>1025</v>
      </c>
      <c r="B813" t="s">
        <v>1026</v>
      </c>
      <c r="C813" t="s">
        <v>1027</v>
      </c>
      <c r="D813" t="s">
        <v>12</v>
      </c>
      <c r="E813">
        <v>78734</v>
      </c>
      <c r="F813" t="s">
        <v>363</v>
      </c>
      <c r="G813">
        <v>75652</v>
      </c>
      <c r="H813" s="2">
        <v>2500</v>
      </c>
      <c r="I813" s="1">
        <v>45343</v>
      </c>
      <c r="J813" t="s">
        <v>15</v>
      </c>
    </row>
    <row r="814" spans="1:10" x14ac:dyDescent="0.25">
      <c r="A814" t="s">
        <v>1028</v>
      </c>
      <c r="B814" t="s">
        <v>1029</v>
      </c>
      <c r="C814" t="s">
        <v>488</v>
      </c>
      <c r="D814" t="s">
        <v>12</v>
      </c>
      <c r="E814">
        <v>77377</v>
      </c>
      <c r="F814" t="s">
        <v>363</v>
      </c>
      <c r="G814">
        <v>75653</v>
      </c>
      <c r="H814" s="2">
        <v>1250</v>
      </c>
      <c r="I814" s="1">
        <v>45343</v>
      </c>
      <c r="J814" t="s">
        <v>15</v>
      </c>
    </row>
    <row r="815" spans="1:10" x14ac:dyDescent="0.25">
      <c r="A815" t="s">
        <v>1030</v>
      </c>
      <c r="B815" t="s">
        <v>1031</v>
      </c>
      <c r="C815" t="s">
        <v>170</v>
      </c>
      <c r="D815" t="s">
        <v>12</v>
      </c>
      <c r="E815" t="s">
        <v>1032</v>
      </c>
      <c r="F815" t="s">
        <v>363</v>
      </c>
      <c r="G815">
        <v>75654</v>
      </c>
      <c r="H815" s="2">
        <v>395</v>
      </c>
      <c r="I815" s="1">
        <v>45343</v>
      </c>
      <c r="J815" t="s">
        <v>15</v>
      </c>
    </row>
    <row r="816" spans="1:10" x14ac:dyDescent="0.25">
      <c r="A816" t="s">
        <v>1033</v>
      </c>
      <c r="B816" t="s">
        <v>573</v>
      </c>
      <c r="C816" t="s">
        <v>574</v>
      </c>
      <c r="D816" t="s">
        <v>12</v>
      </c>
      <c r="E816" t="s">
        <v>575</v>
      </c>
      <c r="F816" t="s">
        <v>363</v>
      </c>
      <c r="G816">
        <v>75655</v>
      </c>
      <c r="H816" s="2">
        <v>1150</v>
      </c>
      <c r="I816" s="1">
        <v>45343</v>
      </c>
      <c r="J816" t="s">
        <v>15</v>
      </c>
    </row>
    <row r="817" spans="1:10" x14ac:dyDescent="0.25">
      <c r="A817" t="s">
        <v>782</v>
      </c>
      <c r="B817" t="s">
        <v>783</v>
      </c>
      <c r="F817" t="s">
        <v>363</v>
      </c>
      <c r="G817">
        <v>75656</v>
      </c>
      <c r="H817" s="2">
        <v>310</v>
      </c>
      <c r="I817" s="1">
        <v>45343</v>
      </c>
      <c r="J817" t="s">
        <v>15</v>
      </c>
    </row>
    <row r="818" spans="1:10" x14ac:dyDescent="0.25">
      <c r="A818" t="s">
        <v>1034</v>
      </c>
      <c r="B818" t="s">
        <v>203</v>
      </c>
      <c r="C818" t="s">
        <v>125</v>
      </c>
      <c r="D818" t="s">
        <v>12</v>
      </c>
      <c r="E818">
        <v>77477</v>
      </c>
      <c r="F818" t="s">
        <v>363</v>
      </c>
      <c r="G818">
        <v>75657</v>
      </c>
      <c r="H818" s="2">
        <v>180</v>
      </c>
      <c r="I818" s="1">
        <v>45343</v>
      </c>
      <c r="J818" t="s">
        <v>15</v>
      </c>
    </row>
    <row r="819" spans="1:10" x14ac:dyDescent="0.25">
      <c r="A819" t="s">
        <v>789</v>
      </c>
      <c r="B819" t="s">
        <v>230</v>
      </c>
      <c r="C819" t="s">
        <v>53</v>
      </c>
      <c r="D819" t="s">
        <v>12</v>
      </c>
      <c r="E819" t="s">
        <v>231</v>
      </c>
      <c r="F819" t="s">
        <v>363</v>
      </c>
      <c r="G819">
        <v>75658</v>
      </c>
      <c r="H819" s="2">
        <v>891.9</v>
      </c>
      <c r="I819" s="1">
        <v>45343</v>
      </c>
      <c r="J819" t="s">
        <v>15</v>
      </c>
    </row>
    <row r="820" spans="1:10" x14ac:dyDescent="0.25">
      <c r="A820" t="s">
        <v>1035</v>
      </c>
      <c r="B820" t="s">
        <v>1036</v>
      </c>
      <c r="C820" t="s">
        <v>90</v>
      </c>
      <c r="D820" t="s">
        <v>12</v>
      </c>
      <c r="E820">
        <v>77243</v>
      </c>
      <c r="F820" t="s">
        <v>363</v>
      </c>
      <c r="G820">
        <v>75659</v>
      </c>
      <c r="H820" s="2">
        <v>170.66</v>
      </c>
      <c r="I820" s="1">
        <v>45343</v>
      </c>
      <c r="J820" t="s">
        <v>15</v>
      </c>
    </row>
    <row r="821" spans="1:10" x14ac:dyDescent="0.25">
      <c r="A821" t="s">
        <v>791</v>
      </c>
      <c r="B821" t="s">
        <v>94</v>
      </c>
      <c r="C821" t="s">
        <v>53</v>
      </c>
      <c r="D821" t="s">
        <v>12</v>
      </c>
      <c r="E821" t="s">
        <v>95</v>
      </c>
      <c r="F821" t="s">
        <v>363</v>
      </c>
      <c r="G821">
        <v>75660</v>
      </c>
      <c r="H821" s="2">
        <v>300</v>
      </c>
      <c r="I821" s="1">
        <v>45343</v>
      </c>
      <c r="J821" t="s">
        <v>15</v>
      </c>
    </row>
    <row r="822" spans="1:10" x14ac:dyDescent="0.25">
      <c r="A822" t="s">
        <v>792</v>
      </c>
      <c r="B822" t="s">
        <v>96</v>
      </c>
      <c r="C822" t="s">
        <v>53</v>
      </c>
      <c r="D822" t="s">
        <v>12</v>
      </c>
      <c r="E822" t="s">
        <v>97</v>
      </c>
      <c r="F822" t="s">
        <v>363</v>
      </c>
      <c r="G822">
        <v>75661</v>
      </c>
      <c r="H822" s="2">
        <v>960.61</v>
      </c>
      <c r="I822" s="1">
        <v>45343</v>
      </c>
      <c r="J822" t="s">
        <v>15</v>
      </c>
    </row>
    <row r="823" spans="1:10" x14ac:dyDescent="0.25">
      <c r="A823" t="s">
        <v>1037</v>
      </c>
      <c r="B823" t="s">
        <v>1038</v>
      </c>
      <c r="C823" t="s">
        <v>71</v>
      </c>
      <c r="D823" t="s">
        <v>72</v>
      </c>
      <c r="E823" t="s">
        <v>1039</v>
      </c>
      <c r="F823" t="s">
        <v>363</v>
      </c>
      <c r="G823">
        <v>75662</v>
      </c>
      <c r="H823" s="2">
        <v>167.22</v>
      </c>
      <c r="I823" s="1">
        <v>45343</v>
      </c>
      <c r="J823" t="s">
        <v>15</v>
      </c>
    </row>
    <row r="824" spans="1:10" x14ac:dyDescent="0.25">
      <c r="A824" t="s">
        <v>1040</v>
      </c>
      <c r="B824" t="s">
        <v>381</v>
      </c>
      <c r="C824" t="s">
        <v>63</v>
      </c>
      <c r="D824" t="s">
        <v>64</v>
      </c>
      <c r="E824" t="s">
        <v>382</v>
      </c>
      <c r="F824" t="s">
        <v>363</v>
      </c>
      <c r="G824">
        <v>75663</v>
      </c>
      <c r="H824" s="2">
        <v>7783.2</v>
      </c>
      <c r="I824" s="1">
        <v>45343</v>
      </c>
      <c r="J824" t="s">
        <v>15</v>
      </c>
    </row>
    <row r="825" spans="1:10" x14ac:dyDescent="0.25">
      <c r="A825" t="s">
        <v>1041</v>
      </c>
      <c r="B825" t="s">
        <v>1042</v>
      </c>
      <c r="C825" t="s">
        <v>11</v>
      </c>
      <c r="D825" t="s">
        <v>12</v>
      </c>
      <c r="E825">
        <v>77834</v>
      </c>
      <c r="F825" t="s">
        <v>363</v>
      </c>
      <c r="G825">
        <v>75664</v>
      </c>
      <c r="H825" s="2">
        <v>2169.5</v>
      </c>
      <c r="I825" s="1">
        <v>45343</v>
      </c>
      <c r="J825" t="s">
        <v>15</v>
      </c>
    </row>
    <row r="826" spans="1:10" x14ac:dyDescent="0.25">
      <c r="A826" t="s">
        <v>1043</v>
      </c>
      <c r="B826" t="s">
        <v>1044</v>
      </c>
      <c r="C826" t="s">
        <v>11</v>
      </c>
      <c r="D826" t="s">
        <v>12</v>
      </c>
      <c r="E826">
        <v>77834</v>
      </c>
      <c r="F826" t="s">
        <v>363</v>
      </c>
      <c r="G826">
        <v>75665</v>
      </c>
      <c r="H826" s="2">
        <v>2159.89</v>
      </c>
      <c r="I826" s="1">
        <v>45343</v>
      </c>
      <c r="J826" t="s">
        <v>15</v>
      </c>
    </row>
    <row r="827" spans="1:10" x14ac:dyDescent="0.25">
      <c r="A827" t="s">
        <v>795</v>
      </c>
      <c r="B827" t="s">
        <v>233</v>
      </c>
      <c r="C827" t="s">
        <v>11</v>
      </c>
      <c r="D827" t="s">
        <v>12</v>
      </c>
      <c r="E827" t="s">
        <v>234</v>
      </c>
      <c r="F827" t="s">
        <v>363</v>
      </c>
      <c r="G827">
        <v>75666</v>
      </c>
      <c r="H827" s="2">
        <v>935.42</v>
      </c>
      <c r="I827" s="1">
        <v>45343</v>
      </c>
      <c r="J827" t="s">
        <v>15</v>
      </c>
    </row>
    <row r="828" spans="1:10" x14ac:dyDescent="0.25">
      <c r="A828" t="s">
        <v>1045</v>
      </c>
      <c r="B828" t="s">
        <v>162</v>
      </c>
      <c r="C828" t="s">
        <v>25</v>
      </c>
      <c r="D828" t="s">
        <v>12</v>
      </c>
      <c r="E828">
        <v>78746</v>
      </c>
      <c r="F828" t="s">
        <v>363</v>
      </c>
      <c r="G828">
        <v>75667</v>
      </c>
      <c r="H828" s="2">
        <v>486.78</v>
      </c>
      <c r="I828" s="1">
        <v>45343</v>
      </c>
      <c r="J828" t="s">
        <v>15</v>
      </c>
    </row>
    <row r="829" spans="1:10" x14ac:dyDescent="0.25">
      <c r="A829" t="s">
        <v>814</v>
      </c>
      <c r="B829" t="s">
        <v>579</v>
      </c>
      <c r="C829" t="s">
        <v>90</v>
      </c>
      <c r="D829" t="s">
        <v>12</v>
      </c>
      <c r="E829">
        <v>77041</v>
      </c>
      <c r="F829" t="s">
        <v>363</v>
      </c>
      <c r="G829">
        <v>75682</v>
      </c>
      <c r="H829" s="2">
        <v>1351.85</v>
      </c>
      <c r="I829" s="1">
        <v>45350</v>
      </c>
      <c r="J829" t="s">
        <v>15</v>
      </c>
    </row>
    <row r="830" spans="1:10" x14ac:dyDescent="0.25">
      <c r="A830" t="s">
        <v>1046</v>
      </c>
      <c r="B830" t="s">
        <v>1047</v>
      </c>
      <c r="C830" t="s">
        <v>1048</v>
      </c>
      <c r="D830" t="s">
        <v>1049</v>
      </c>
      <c r="E830">
        <v>97370</v>
      </c>
      <c r="F830" t="s">
        <v>363</v>
      </c>
      <c r="G830">
        <v>75683</v>
      </c>
      <c r="H830" s="2">
        <v>787.5</v>
      </c>
      <c r="I830" s="1">
        <v>45350</v>
      </c>
      <c r="J830" t="s">
        <v>15</v>
      </c>
    </row>
    <row r="831" spans="1:10" x14ac:dyDescent="0.25">
      <c r="A831" t="s">
        <v>698</v>
      </c>
      <c r="B831" t="s">
        <v>1050</v>
      </c>
      <c r="C831" t="s">
        <v>11</v>
      </c>
      <c r="D831" t="s">
        <v>12</v>
      </c>
      <c r="E831">
        <v>77833</v>
      </c>
      <c r="F831" t="s">
        <v>363</v>
      </c>
      <c r="G831">
        <v>75684</v>
      </c>
      <c r="H831" s="2">
        <v>500</v>
      </c>
      <c r="I831" s="1">
        <v>45350</v>
      </c>
      <c r="J831" t="s">
        <v>15</v>
      </c>
    </row>
    <row r="832" spans="1:10" x14ac:dyDescent="0.25">
      <c r="A832" t="s">
        <v>645</v>
      </c>
      <c r="B832" t="s">
        <v>326</v>
      </c>
      <c r="C832" t="s">
        <v>11</v>
      </c>
      <c r="D832" t="s">
        <v>12</v>
      </c>
      <c r="E832" t="s">
        <v>37</v>
      </c>
      <c r="F832" t="s">
        <v>363</v>
      </c>
      <c r="G832">
        <v>75685</v>
      </c>
      <c r="H832" s="2">
        <v>2451.33</v>
      </c>
      <c r="I832" s="1">
        <v>45350</v>
      </c>
      <c r="J832" t="s">
        <v>15</v>
      </c>
    </row>
    <row r="833" spans="1:10" x14ac:dyDescent="0.25">
      <c r="A833" t="s">
        <v>646</v>
      </c>
      <c r="B833" t="s">
        <v>16</v>
      </c>
      <c r="C833" t="s">
        <v>17</v>
      </c>
      <c r="D833" t="s">
        <v>12</v>
      </c>
      <c r="E833">
        <v>77840</v>
      </c>
      <c r="F833" t="s">
        <v>363</v>
      </c>
      <c r="G833">
        <v>75686</v>
      </c>
      <c r="H833" s="2">
        <v>18452</v>
      </c>
      <c r="I833" s="1">
        <v>45350</v>
      </c>
      <c r="J833" t="s">
        <v>15</v>
      </c>
    </row>
    <row r="834" spans="1:10" x14ac:dyDescent="0.25">
      <c r="A834" t="s">
        <v>1051</v>
      </c>
      <c r="B834" t="s">
        <v>55</v>
      </c>
      <c r="C834" t="s">
        <v>53</v>
      </c>
      <c r="D834" t="s">
        <v>12</v>
      </c>
      <c r="E834">
        <v>75284</v>
      </c>
      <c r="F834" t="s">
        <v>363</v>
      </c>
      <c r="G834">
        <v>75687</v>
      </c>
      <c r="H834" s="2">
        <v>1376</v>
      </c>
      <c r="I834" s="1">
        <v>45350</v>
      </c>
      <c r="J834" t="s">
        <v>15</v>
      </c>
    </row>
    <row r="835" spans="1:10" x14ac:dyDescent="0.25">
      <c r="A835" t="s">
        <v>698</v>
      </c>
      <c r="B835" t="s">
        <v>1052</v>
      </c>
      <c r="C835" t="s">
        <v>11</v>
      </c>
      <c r="D835" t="s">
        <v>12</v>
      </c>
      <c r="E835">
        <v>77833</v>
      </c>
      <c r="F835" t="s">
        <v>363</v>
      </c>
      <c r="G835">
        <v>75688</v>
      </c>
      <c r="H835" s="2">
        <v>100</v>
      </c>
      <c r="I835" s="1">
        <v>45350</v>
      </c>
      <c r="J835" t="s">
        <v>15</v>
      </c>
    </row>
    <row r="836" spans="1:10" x14ac:dyDescent="0.25">
      <c r="A836" t="s">
        <v>698</v>
      </c>
      <c r="B836" t="s">
        <v>1053</v>
      </c>
      <c r="C836" t="s">
        <v>11</v>
      </c>
      <c r="D836" t="s">
        <v>12</v>
      </c>
      <c r="E836">
        <v>77833</v>
      </c>
      <c r="F836" t="s">
        <v>363</v>
      </c>
      <c r="G836">
        <v>75689</v>
      </c>
      <c r="H836" s="2">
        <v>100</v>
      </c>
      <c r="I836" s="1">
        <v>45350</v>
      </c>
      <c r="J836" t="s">
        <v>15</v>
      </c>
    </row>
    <row r="837" spans="1:10" x14ac:dyDescent="0.25">
      <c r="A837" t="s">
        <v>651</v>
      </c>
      <c r="B837" t="s">
        <v>652</v>
      </c>
      <c r="C837" t="s">
        <v>76</v>
      </c>
      <c r="D837" t="s">
        <v>12</v>
      </c>
      <c r="E837" t="s">
        <v>653</v>
      </c>
      <c r="F837" t="s">
        <v>363</v>
      </c>
      <c r="G837">
        <v>75690</v>
      </c>
      <c r="H837" s="2">
        <v>11125.17</v>
      </c>
      <c r="I837" s="1">
        <v>45350</v>
      </c>
      <c r="J837" t="s">
        <v>15</v>
      </c>
    </row>
    <row r="838" spans="1:10" x14ac:dyDescent="0.25">
      <c r="A838" t="s">
        <v>1054</v>
      </c>
      <c r="B838" t="s">
        <v>1055</v>
      </c>
      <c r="C838" t="s">
        <v>53</v>
      </c>
      <c r="D838" t="s">
        <v>12</v>
      </c>
      <c r="E838" t="s">
        <v>1056</v>
      </c>
      <c r="F838" t="s">
        <v>363</v>
      </c>
      <c r="G838">
        <v>75691</v>
      </c>
      <c r="H838" s="2">
        <v>6500</v>
      </c>
      <c r="I838" s="1">
        <v>45350</v>
      </c>
      <c r="J838" t="s">
        <v>15</v>
      </c>
    </row>
    <row r="839" spans="1:10" x14ac:dyDescent="0.25">
      <c r="A839" t="s">
        <v>663</v>
      </c>
      <c r="B839" t="s">
        <v>60</v>
      </c>
      <c r="C839" t="s">
        <v>53</v>
      </c>
      <c r="D839" t="s">
        <v>12</v>
      </c>
      <c r="E839">
        <v>75204</v>
      </c>
      <c r="F839" t="s">
        <v>363</v>
      </c>
      <c r="G839">
        <v>75692</v>
      </c>
      <c r="H839" s="2">
        <v>11692</v>
      </c>
      <c r="I839" s="1">
        <v>45350</v>
      </c>
      <c r="J839" t="s">
        <v>15</v>
      </c>
    </row>
    <row r="840" spans="1:10" x14ac:dyDescent="0.25">
      <c r="A840" t="s">
        <v>613</v>
      </c>
      <c r="B840" t="s">
        <v>62</v>
      </c>
      <c r="C840" t="s">
        <v>63</v>
      </c>
      <c r="D840" t="s">
        <v>64</v>
      </c>
      <c r="E840" t="s">
        <v>65</v>
      </c>
      <c r="F840" t="s">
        <v>363</v>
      </c>
      <c r="G840">
        <v>75693</v>
      </c>
      <c r="H840" s="2">
        <v>73666.44</v>
      </c>
      <c r="I840" s="1">
        <v>45350</v>
      </c>
      <c r="J840" t="s">
        <v>15</v>
      </c>
    </row>
    <row r="841" spans="1:10" x14ac:dyDescent="0.25">
      <c r="A841" t="s">
        <v>674</v>
      </c>
      <c r="B841" t="s">
        <v>174</v>
      </c>
      <c r="C841" t="s">
        <v>53</v>
      </c>
      <c r="D841" t="s">
        <v>12</v>
      </c>
      <c r="E841">
        <v>75313</v>
      </c>
      <c r="F841" t="s">
        <v>363</v>
      </c>
      <c r="G841">
        <v>75694</v>
      </c>
      <c r="H841" s="2">
        <v>161.54</v>
      </c>
      <c r="I841" s="1">
        <v>45350</v>
      </c>
      <c r="J841" t="s">
        <v>15</v>
      </c>
    </row>
    <row r="842" spans="1:10" x14ac:dyDescent="0.25">
      <c r="A842" t="s">
        <v>1057</v>
      </c>
      <c r="B842" t="s">
        <v>329</v>
      </c>
      <c r="C842" t="s">
        <v>11</v>
      </c>
      <c r="D842" t="s">
        <v>12</v>
      </c>
      <c r="E842">
        <v>77833</v>
      </c>
      <c r="F842" t="s">
        <v>363</v>
      </c>
      <c r="G842">
        <v>75695</v>
      </c>
      <c r="H842" s="2">
        <v>90</v>
      </c>
      <c r="I842" s="1">
        <v>45350</v>
      </c>
      <c r="J842" t="s">
        <v>15</v>
      </c>
    </row>
    <row r="843" spans="1:10" x14ac:dyDescent="0.25">
      <c r="A843" t="s">
        <v>678</v>
      </c>
      <c r="B843" t="s">
        <v>66</v>
      </c>
      <c r="C843" t="s">
        <v>63</v>
      </c>
      <c r="D843" t="s">
        <v>64</v>
      </c>
      <c r="E843" t="s">
        <v>67</v>
      </c>
      <c r="F843" t="s">
        <v>363</v>
      </c>
      <c r="G843">
        <v>75696</v>
      </c>
      <c r="H843" s="2">
        <v>1891.55</v>
      </c>
      <c r="I843" s="1">
        <v>45350</v>
      </c>
      <c r="J843" t="s">
        <v>15</v>
      </c>
    </row>
    <row r="844" spans="1:10" x14ac:dyDescent="0.25">
      <c r="A844" t="s">
        <v>1058</v>
      </c>
      <c r="B844" t="s">
        <v>422</v>
      </c>
      <c r="C844" t="s">
        <v>11</v>
      </c>
      <c r="D844" t="s">
        <v>12</v>
      </c>
      <c r="E844" t="s">
        <v>37</v>
      </c>
      <c r="F844" t="s">
        <v>363</v>
      </c>
      <c r="G844">
        <v>75697</v>
      </c>
      <c r="H844" s="2">
        <v>30.6</v>
      </c>
      <c r="I844" s="1">
        <v>45350</v>
      </c>
      <c r="J844" t="s">
        <v>15</v>
      </c>
    </row>
    <row r="845" spans="1:10" x14ac:dyDescent="0.25">
      <c r="A845" t="s">
        <v>949</v>
      </c>
      <c r="B845" t="s">
        <v>950</v>
      </c>
      <c r="C845" t="s">
        <v>53</v>
      </c>
      <c r="D845" t="s">
        <v>12</v>
      </c>
      <c r="E845" t="s">
        <v>951</v>
      </c>
      <c r="F845" t="s">
        <v>363</v>
      </c>
      <c r="G845">
        <v>75698</v>
      </c>
      <c r="H845" s="2">
        <v>8200.86</v>
      </c>
      <c r="I845" s="1">
        <v>45350</v>
      </c>
      <c r="J845" t="s">
        <v>15</v>
      </c>
    </row>
    <row r="846" spans="1:10" x14ac:dyDescent="0.25">
      <c r="A846" t="s">
        <v>1059</v>
      </c>
      <c r="B846" t="s">
        <v>1060</v>
      </c>
      <c r="C846" t="s">
        <v>606</v>
      </c>
      <c r="D846" t="s">
        <v>316</v>
      </c>
      <c r="E846">
        <v>53224</v>
      </c>
      <c r="F846" t="s">
        <v>363</v>
      </c>
      <c r="G846">
        <v>75699</v>
      </c>
      <c r="H846" s="2">
        <v>1617</v>
      </c>
      <c r="I846" s="1">
        <v>45350</v>
      </c>
      <c r="J846" t="s">
        <v>15</v>
      </c>
    </row>
    <row r="847" spans="1:10" x14ac:dyDescent="0.25">
      <c r="A847" t="s">
        <v>698</v>
      </c>
      <c r="B847" t="s">
        <v>1061</v>
      </c>
      <c r="C847" t="s">
        <v>11</v>
      </c>
      <c r="D847" t="s">
        <v>12</v>
      </c>
      <c r="E847">
        <v>77833</v>
      </c>
      <c r="F847" t="s">
        <v>363</v>
      </c>
      <c r="G847">
        <v>75700</v>
      </c>
      <c r="H847" s="2">
        <v>200</v>
      </c>
      <c r="I847" s="1">
        <v>45350</v>
      </c>
      <c r="J847" t="s">
        <v>15</v>
      </c>
    </row>
    <row r="848" spans="1:10" x14ac:dyDescent="0.25">
      <c r="A848" t="s">
        <v>1062</v>
      </c>
      <c r="B848" t="s">
        <v>399</v>
      </c>
      <c r="C848" t="s">
        <v>17</v>
      </c>
      <c r="D848" t="s">
        <v>12</v>
      </c>
      <c r="E848">
        <v>77845</v>
      </c>
      <c r="F848" t="s">
        <v>363</v>
      </c>
      <c r="G848">
        <v>75701</v>
      </c>
      <c r="H848" s="2">
        <v>176314.06</v>
      </c>
      <c r="I848" s="1">
        <v>45350</v>
      </c>
      <c r="J848" t="s">
        <v>15</v>
      </c>
    </row>
    <row r="849" spans="1:10" x14ac:dyDescent="0.25">
      <c r="A849" t="s">
        <v>1063</v>
      </c>
      <c r="B849" t="s">
        <v>1064</v>
      </c>
      <c r="C849" t="s">
        <v>1065</v>
      </c>
      <c r="D849" t="s">
        <v>12</v>
      </c>
      <c r="E849">
        <v>75708</v>
      </c>
      <c r="F849" t="s">
        <v>363</v>
      </c>
      <c r="G849">
        <v>75702</v>
      </c>
      <c r="H849" s="2">
        <v>384.57</v>
      </c>
      <c r="I849" s="1">
        <v>45350</v>
      </c>
      <c r="J849" t="s">
        <v>15</v>
      </c>
    </row>
    <row r="850" spans="1:10" x14ac:dyDescent="0.25">
      <c r="A850" t="s">
        <v>1066</v>
      </c>
      <c r="B850" t="s">
        <v>1067</v>
      </c>
      <c r="C850" t="s">
        <v>76</v>
      </c>
      <c r="D850" t="s">
        <v>12</v>
      </c>
      <c r="E850" t="s">
        <v>1068</v>
      </c>
      <c r="F850" t="s">
        <v>363</v>
      </c>
      <c r="G850">
        <v>75703</v>
      </c>
      <c r="H850" s="2">
        <v>350</v>
      </c>
      <c r="I850" s="1">
        <v>45350</v>
      </c>
      <c r="J850" t="s">
        <v>15</v>
      </c>
    </row>
    <row r="851" spans="1:10" x14ac:dyDescent="0.25">
      <c r="A851" t="s">
        <v>687</v>
      </c>
      <c r="B851" t="s">
        <v>179</v>
      </c>
      <c r="C851" t="s">
        <v>76</v>
      </c>
      <c r="D851" t="s">
        <v>12</v>
      </c>
      <c r="E851" t="s">
        <v>180</v>
      </c>
      <c r="F851" t="s">
        <v>363</v>
      </c>
      <c r="G851">
        <v>75704</v>
      </c>
      <c r="H851" s="2">
        <v>300</v>
      </c>
      <c r="I851" s="1">
        <v>45350</v>
      </c>
      <c r="J851" t="s">
        <v>15</v>
      </c>
    </row>
    <row r="852" spans="1:10" x14ac:dyDescent="0.25">
      <c r="A852" t="s">
        <v>1069</v>
      </c>
      <c r="B852" t="s">
        <v>1070</v>
      </c>
      <c r="C852" t="s">
        <v>17</v>
      </c>
      <c r="D852" t="s">
        <v>12</v>
      </c>
      <c r="E852">
        <v>77840</v>
      </c>
      <c r="F852" t="s">
        <v>363</v>
      </c>
      <c r="G852">
        <v>75705</v>
      </c>
      <c r="H852" s="2">
        <v>568.49</v>
      </c>
      <c r="I852" s="1">
        <v>45350</v>
      </c>
      <c r="J852" t="s">
        <v>15</v>
      </c>
    </row>
    <row r="853" spans="1:10" x14ac:dyDescent="0.25">
      <c r="A853" t="s">
        <v>1071</v>
      </c>
      <c r="B853" t="s">
        <v>515</v>
      </c>
      <c r="C853" t="s">
        <v>331</v>
      </c>
      <c r="D853" t="s">
        <v>12</v>
      </c>
      <c r="E853" t="s">
        <v>516</v>
      </c>
      <c r="F853" t="s">
        <v>363</v>
      </c>
      <c r="G853">
        <v>75706</v>
      </c>
      <c r="H853" s="2">
        <v>54</v>
      </c>
      <c r="I853" s="1">
        <v>45350</v>
      </c>
      <c r="J853" t="s">
        <v>15</v>
      </c>
    </row>
    <row r="854" spans="1:10" x14ac:dyDescent="0.25">
      <c r="A854" t="s">
        <v>1072</v>
      </c>
      <c r="B854" t="s">
        <v>1073</v>
      </c>
      <c r="C854" t="s">
        <v>53</v>
      </c>
      <c r="D854" t="s">
        <v>12</v>
      </c>
      <c r="E854" t="s">
        <v>1074</v>
      </c>
      <c r="F854" t="s">
        <v>363</v>
      </c>
      <c r="G854">
        <v>75707</v>
      </c>
      <c r="H854" s="2">
        <v>25</v>
      </c>
      <c r="I854" s="1">
        <v>45350</v>
      </c>
      <c r="J854" t="s">
        <v>15</v>
      </c>
    </row>
    <row r="855" spans="1:10" x14ac:dyDescent="0.25">
      <c r="A855" t="s">
        <v>1075</v>
      </c>
      <c r="B855" t="s">
        <v>1076</v>
      </c>
      <c r="C855" t="s">
        <v>71</v>
      </c>
      <c r="D855" t="s">
        <v>72</v>
      </c>
      <c r="E855" t="s">
        <v>1077</v>
      </c>
      <c r="F855" t="s">
        <v>363</v>
      </c>
      <c r="G855">
        <v>75708</v>
      </c>
      <c r="H855" s="2">
        <v>525.94000000000005</v>
      </c>
      <c r="I855" s="1">
        <v>45350</v>
      </c>
      <c r="J855" t="s">
        <v>15</v>
      </c>
    </row>
    <row r="856" spans="1:10" x14ac:dyDescent="0.25">
      <c r="A856" t="s">
        <v>700</v>
      </c>
      <c r="B856" t="s">
        <v>701</v>
      </c>
      <c r="C856" t="s">
        <v>11</v>
      </c>
      <c r="D856" t="s">
        <v>12</v>
      </c>
      <c r="E856">
        <v>77833</v>
      </c>
      <c r="F856" t="s">
        <v>363</v>
      </c>
      <c r="G856">
        <v>75709</v>
      </c>
      <c r="H856" s="2">
        <v>400.53</v>
      </c>
      <c r="I856" s="1">
        <v>45350</v>
      </c>
      <c r="J856" t="s">
        <v>15</v>
      </c>
    </row>
    <row r="857" spans="1:10" x14ac:dyDescent="0.25">
      <c r="A857" t="s">
        <v>1078</v>
      </c>
      <c r="B857" t="s">
        <v>265</v>
      </c>
      <c r="C857" t="s">
        <v>25</v>
      </c>
      <c r="D857" t="s">
        <v>12</v>
      </c>
      <c r="E857">
        <v>78701</v>
      </c>
      <c r="F857" t="s">
        <v>363</v>
      </c>
      <c r="G857">
        <v>75710</v>
      </c>
      <c r="H857" s="2">
        <v>59.04</v>
      </c>
      <c r="I857" s="1">
        <v>45350</v>
      </c>
      <c r="J857" t="s">
        <v>15</v>
      </c>
    </row>
    <row r="858" spans="1:10" x14ac:dyDescent="0.25">
      <c r="A858" t="s">
        <v>864</v>
      </c>
      <c r="B858" t="s">
        <v>519</v>
      </c>
      <c r="C858" t="s">
        <v>90</v>
      </c>
      <c r="D858" t="s">
        <v>12</v>
      </c>
      <c r="E858">
        <v>77007</v>
      </c>
      <c r="F858" t="s">
        <v>363</v>
      </c>
      <c r="G858">
        <v>75711</v>
      </c>
      <c r="H858" s="2">
        <v>3002</v>
      </c>
      <c r="I858" s="1">
        <v>45350</v>
      </c>
      <c r="J858" t="s">
        <v>15</v>
      </c>
    </row>
    <row r="859" spans="1:10" x14ac:dyDescent="0.25">
      <c r="A859" t="s">
        <v>1079</v>
      </c>
      <c r="B859" t="s">
        <v>163</v>
      </c>
      <c r="C859" t="s">
        <v>21</v>
      </c>
      <c r="D859" t="s">
        <v>22</v>
      </c>
      <c r="E859" t="s">
        <v>164</v>
      </c>
      <c r="F859" t="s">
        <v>363</v>
      </c>
      <c r="G859">
        <v>75712</v>
      </c>
      <c r="H859" s="2">
        <v>2300.21</v>
      </c>
      <c r="I859" s="1">
        <v>45350</v>
      </c>
      <c r="J859" t="s">
        <v>15</v>
      </c>
    </row>
    <row r="860" spans="1:10" x14ac:dyDescent="0.25">
      <c r="A860" t="s">
        <v>707</v>
      </c>
      <c r="B860" t="s">
        <v>185</v>
      </c>
      <c r="C860" t="s">
        <v>63</v>
      </c>
      <c r="D860" t="s">
        <v>64</v>
      </c>
      <c r="E860" t="s">
        <v>186</v>
      </c>
      <c r="F860" t="s">
        <v>363</v>
      </c>
      <c r="G860">
        <v>75713</v>
      </c>
      <c r="H860" s="2">
        <v>123.44</v>
      </c>
      <c r="I860" s="1">
        <v>45350</v>
      </c>
      <c r="J860" t="s">
        <v>15</v>
      </c>
    </row>
    <row r="861" spans="1:10" x14ac:dyDescent="0.25">
      <c r="A861" t="s">
        <v>1080</v>
      </c>
      <c r="B861" t="s">
        <v>1081</v>
      </c>
      <c r="F861" t="s">
        <v>363</v>
      </c>
      <c r="G861">
        <v>75714</v>
      </c>
      <c r="H861" s="2">
        <v>71.489999999999995</v>
      </c>
      <c r="I861" s="1">
        <v>45350</v>
      </c>
      <c r="J861" t="s">
        <v>15</v>
      </c>
    </row>
    <row r="862" spans="1:10" x14ac:dyDescent="0.25">
      <c r="A862" t="s">
        <v>1082</v>
      </c>
      <c r="B862" t="s">
        <v>1083</v>
      </c>
      <c r="F862" t="s">
        <v>363</v>
      </c>
      <c r="G862">
        <v>75715</v>
      </c>
      <c r="H862" s="2">
        <v>287.97000000000003</v>
      </c>
      <c r="I862" s="1">
        <v>45350</v>
      </c>
      <c r="J862" t="s">
        <v>15</v>
      </c>
    </row>
    <row r="863" spans="1:10" x14ac:dyDescent="0.25">
      <c r="A863" t="s">
        <v>698</v>
      </c>
      <c r="B863" t="s">
        <v>1084</v>
      </c>
      <c r="C863" t="s">
        <v>11</v>
      </c>
      <c r="D863" t="s">
        <v>12</v>
      </c>
      <c r="E863">
        <v>77833</v>
      </c>
      <c r="F863" t="s">
        <v>363</v>
      </c>
      <c r="G863">
        <v>75716</v>
      </c>
      <c r="H863" s="2">
        <v>100</v>
      </c>
      <c r="I863" s="1">
        <v>45350</v>
      </c>
      <c r="J863" t="s">
        <v>15</v>
      </c>
    </row>
    <row r="864" spans="1:10" x14ac:dyDescent="0.25">
      <c r="A864" t="s">
        <v>717</v>
      </c>
      <c r="B864" t="s">
        <v>116</v>
      </c>
      <c r="C864" t="s">
        <v>11</v>
      </c>
      <c r="D864" t="s">
        <v>12</v>
      </c>
      <c r="E864">
        <v>77833</v>
      </c>
      <c r="F864" t="s">
        <v>363</v>
      </c>
      <c r="G864">
        <v>75717</v>
      </c>
      <c r="H864" s="2">
        <v>12613.53</v>
      </c>
      <c r="I864" s="1">
        <v>45350</v>
      </c>
      <c r="J864" t="s">
        <v>15</v>
      </c>
    </row>
    <row r="865" spans="1:10" x14ac:dyDescent="0.25">
      <c r="A865" t="s">
        <v>1085</v>
      </c>
      <c r="B865" t="s">
        <v>187</v>
      </c>
      <c r="C865" t="s">
        <v>11</v>
      </c>
      <c r="D865" t="s">
        <v>12</v>
      </c>
      <c r="E865" t="s">
        <v>37</v>
      </c>
      <c r="F865" t="s">
        <v>363</v>
      </c>
      <c r="G865">
        <v>75718</v>
      </c>
      <c r="H865" s="2">
        <v>39858.11</v>
      </c>
      <c r="I865" s="1">
        <v>45350</v>
      </c>
      <c r="J865" t="s">
        <v>15</v>
      </c>
    </row>
    <row r="866" spans="1:10" x14ac:dyDescent="0.25">
      <c r="A866" t="s">
        <v>872</v>
      </c>
      <c r="B866" t="s">
        <v>369</v>
      </c>
      <c r="C866" t="s">
        <v>63</v>
      </c>
      <c r="D866" t="s">
        <v>64</v>
      </c>
      <c r="E866" t="s">
        <v>370</v>
      </c>
      <c r="F866" t="s">
        <v>363</v>
      </c>
      <c r="G866">
        <v>75719</v>
      </c>
      <c r="H866" s="2">
        <v>246.5</v>
      </c>
      <c r="I866" s="1">
        <v>45350</v>
      </c>
      <c r="J866" t="s">
        <v>15</v>
      </c>
    </row>
    <row r="867" spans="1:10" x14ac:dyDescent="0.25">
      <c r="A867" t="s">
        <v>1086</v>
      </c>
      <c r="B867" t="s">
        <v>484</v>
      </c>
      <c r="C867" t="s">
        <v>485</v>
      </c>
      <c r="D867" t="s">
        <v>12</v>
      </c>
      <c r="E867">
        <v>76021</v>
      </c>
      <c r="F867" t="s">
        <v>363</v>
      </c>
      <c r="G867">
        <v>75720</v>
      </c>
      <c r="H867" s="2">
        <v>2375</v>
      </c>
      <c r="I867" s="1">
        <v>45350</v>
      </c>
      <c r="J867" t="s">
        <v>15</v>
      </c>
    </row>
    <row r="868" spans="1:10" x14ac:dyDescent="0.25">
      <c r="A868" t="s">
        <v>1087</v>
      </c>
      <c r="B868" t="s">
        <v>1088</v>
      </c>
      <c r="C868" t="s">
        <v>987</v>
      </c>
      <c r="D868" t="s">
        <v>12</v>
      </c>
      <c r="E868">
        <v>78667</v>
      </c>
      <c r="F868" t="s">
        <v>363</v>
      </c>
      <c r="G868">
        <v>75721</v>
      </c>
      <c r="H868" s="2">
        <v>38.979999999999997</v>
      </c>
      <c r="I868" s="1">
        <v>45350</v>
      </c>
      <c r="J868" t="s">
        <v>15</v>
      </c>
    </row>
    <row r="869" spans="1:10" x14ac:dyDescent="0.25">
      <c r="A869" t="s">
        <v>1089</v>
      </c>
      <c r="B869" t="s">
        <v>1090</v>
      </c>
      <c r="C869" t="s">
        <v>11</v>
      </c>
      <c r="D869" t="s">
        <v>12</v>
      </c>
      <c r="E869">
        <v>77834</v>
      </c>
      <c r="F869" t="s">
        <v>363</v>
      </c>
      <c r="G869">
        <v>75722</v>
      </c>
      <c r="H869" s="2">
        <v>150</v>
      </c>
      <c r="I869" s="1">
        <v>45350</v>
      </c>
      <c r="J869" t="s">
        <v>15</v>
      </c>
    </row>
    <row r="870" spans="1:10" x14ac:dyDescent="0.25">
      <c r="A870" t="s">
        <v>981</v>
      </c>
      <c r="B870" t="s">
        <v>342</v>
      </c>
      <c r="C870" t="s">
        <v>11</v>
      </c>
      <c r="D870" t="s">
        <v>12</v>
      </c>
      <c r="E870">
        <v>77834</v>
      </c>
      <c r="F870" t="s">
        <v>363</v>
      </c>
      <c r="G870">
        <v>75723</v>
      </c>
      <c r="H870" s="2">
        <v>181.32</v>
      </c>
      <c r="I870" s="1">
        <v>45350</v>
      </c>
      <c r="J870" t="s">
        <v>15</v>
      </c>
    </row>
    <row r="871" spans="1:10" x14ac:dyDescent="0.25">
      <c r="A871" t="s">
        <v>882</v>
      </c>
      <c r="B871" t="s">
        <v>883</v>
      </c>
      <c r="F871" t="s">
        <v>363</v>
      </c>
      <c r="G871">
        <v>75724</v>
      </c>
      <c r="H871" s="2">
        <v>134.25</v>
      </c>
      <c r="I871" s="1">
        <v>45350</v>
      </c>
      <c r="J871" t="s">
        <v>15</v>
      </c>
    </row>
    <row r="872" spans="1:10" x14ac:dyDescent="0.25">
      <c r="A872" t="s">
        <v>884</v>
      </c>
      <c r="B872" t="s">
        <v>885</v>
      </c>
      <c r="C872" t="s">
        <v>90</v>
      </c>
      <c r="D872" t="s">
        <v>12</v>
      </c>
      <c r="E872" t="s">
        <v>886</v>
      </c>
      <c r="F872" t="s">
        <v>363</v>
      </c>
      <c r="G872">
        <v>75725</v>
      </c>
      <c r="H872" s="2">
        <v>189.72</v>
      </c>
      <c r="I872" s="1">
        <v>45350</v>
      </c>
      <c r="J872" t="s">
        <v>15</v>
      </c>
    </row>
    <row r="873" spans="1:10" x14ac:dyDescent="0.25">
      <c r="A873" t="s">
        <v>728</v>
      </c>
      <c r="B873" t="s">
        <v>192</v>
      </c>
      <c r="C873" t="s">
        <v>53</v>
      </c>
      <c r="D873" t="s">
        <v>12</v>
      </c>
      <c r="E873" t="s">
        <v>193</v>
      </c>
      <c r="F873" t="s">
        <v>363</v>
      </c>
      <c r="G873">
        <v>75726</v>
      </c>
      <c r="H873" s="2">
        <v>1188.33</v>
      </c>
      <c r="I873" s="1">
        <v>45350</v>
      </c>
      <c r="J873" t="s">
        <v>15</v>
      </c>
    </row>
    <row r="874" spans="1:10" x14ac:dyDescent="0.25">
      <c r="A874" t="s">
        <v>1091</v>
      </c>
      <c r="B874" t="s">
        <v>407</v>
      </c>
      <c r="C874" t="s">
        <v>401</v>
      </c>
      <c r="D874" t="s">
        <v>12</v>
      </c>
      <c r="E874">
        <v>75080</v>
      </c>
      <c r="F874" t="s">
        <v>363</v>
      </c>
      <c r="G874">
        <v>75727</v>
      </c>
      <c r="H874" s="2">
        <v>5216</v>
      </c>
      <c r="I874" s="1">
        <v>45350</v>
      </c>
      <c r="J874" t="s">
        <v>15</v>
      </c>
    </row>
    <row r="875" spans="1:10" x14ac:dyDescent="0.25">
      <c r="A875" t="s">
        <v>1092</v>
      </c>
      <c r="B875" t="s">
        <v>505</v>
      </c>
      <c r="C875" t="s">
        <v>221</v>
      </c>
      <c r="D875" t="s">
        <v>12</v>
      </c>
      <c r="E875">
        <v>77433</v>
      </c>
      <c r="F875" t="s">
        <v>363</v>
      </c>
      <c r="G875">
        <v>75728</v>
      </c>
      <c r="H875" s="2">
        <v>1893.18</v>
      </c>
      <c r="I875" s="1">
        <v>45350</v>
      </c>
      <c r="J875" t="s">
        <v>15</v>
      </c>
    </row>
    <row r="876" spans="1:10" x14ac:dyDescent="0.25">
      <c r="A876" t="s">
        <v>985</v>
      </c>
      <c r="B876" t="s">
        <v>986</v>
      </c>
      <c r="C876" t="s">
        <v>987</v>
      </c>
      <c r="D876" t="s">
        <v>12</v>
      </c>
      <c r="E876">
        <v>78667</v>
      </c>
      <c r="F876" t="s">
        <v>363</v>
      </c>
      <c r="G876">
        <v>75729</v>
      </c>
      <c r="H876" s="2">
        <v>1440</v>
      </c>
      <c r="I876" s="1">
        <v>45350</v>
      </c>
      <c r="J876" t="s">
        <v>15</v>
      </c>
    </row>
    <row r="877" spans="1:10" x14ac:dyDescent="0.25">
      <c r="A877" t="s">
        <v>1093</v>
      </c>
      <c r="B877" t="s">
        <v>308</v>
      </c>
      <c r="C877" t="s">
        <v>280</v>
      </c>
      <c r="D877" t="s">
        <v>115</v>
      </c>
      <c r="E877" t="s">
        <v>309</v>
      </c>
      <c r="F877" t="s">
        <v>363</v>
      </c>
      <c r="G877">
        <v>75730</v>
      </c>
      <c r="H877" s="2">
        <v>223.99</v>
      </c>
      <c r="I877" s="1">
        <v>45350</v>
      </c>
      <c r="J877" t="s">
        <v>15</v>
      </c>
    </row>
    <row r="878" spans="1:10" x14ac:dyDescent="0.25">
      <c r="A878" t="s">
        <v>888</v>
      </c>
      <c r="B878" t="s">
        <v>889</v>
      </c>
      <c r="C878" t="s">
        <v>11</v>
      </c>
      <c r="D878" t="s">
        <v>12</v>
      </c>
      <c r="E878">
        <v>77833</v>
      </c>
      <c r="F878" t="s">
        <v>363</v>
      </c>
      <c r="G878">
        <v>75731</v>
      </c>
      <c r="H878" s="2">
        <v>66.959999999999994</v>
      </c>
      <c r="I878" s="1">
        <v>45350</v>
      </c>
      <c r="J878" t="s">
        <v>15</v>
      </c>
    </row>
    <row r="879" spans="1:10" x14ac:dyDescent="0.25">
      <c r="A879" t="s">
        <v>1094</v>
      </c>
      <c r="B879" t="s">
        <v>1095</v>
      </c>
      <c r="C879" t="s">
        <v>11</v>
      </c>
      <c r="D879" t="s">
        <v>12</v>
      </c>
      <c r="E879" t="s">
        <v>37</v>
      </c>
      <c r="F879" t="s">
        <v>363</v>
      </c>
      <c r="G879">
        <v>75732</v>
      </c>
      <c r="H879" s="2">
        <v>74.64</v>
      </c>
      <c r="I879" s="1">
        <v>45350</v>
      </c>
      <c r="J879" t="s">
        <v>15</v>
      </c>
    </row>
    <row r="880" spans="1:10" x14ac:dyDescent="0.25">
      <c r="A880" t="s">
        <v>890</v>
      </c>
      <c r="B880" t="s">
        <v>281</v>
      </c>
      <c r="C880" t="s">
        <v>53</v>
      </c>
      <c r="D880" t="s">
        <v>12</v>
      </c>
      <c r="E880" t="s">
        <v>282</v>
      </c>
      <c r="F880" t="s">
        <v>363</v>
      </c>
      <c r="G880">
        <v>75733</v>
      </c>
      <c r="H880" s="2">
        <v>522.85</v>
      </c>
      <c r="I880" s="1">
        <v>45350</v>
      </c>
      <c r="J880" t="s">
        <v>15</v>
      </c>
    </row>
    <row r="881" spans="1:10" x14ac:dyDescent="0.25">
      <c r="A881" t="s">
        <v>1096</v>
      </c>
      <c r="B881" t="s">
        <v>400</v>
      </c>
      <c r="C881" t="s">
        <v>113</v>
      </c>
      <c r="D881" t="s">
        <v>12</v>
      </c>
      <c r="E881">
        <v>77835</v>
      </c>
      <c r="F881" t="s">
        <v>363</v>
      </c>
      <c r="G881">
        <v>75734</v>
      </c>
      <c r="H881" s="2">
        <v>475</v>
      </c>
      <c r="I881" s="1">
        <v>45350</v>
      </c>
      <c r="J881" t="s">
        <v>15</v>
      </c>
    </row>
    <row r="882" spans="1:10" x14ac:dyDescent="0.25">
      <c r="A882" t="s">
        <v>743</v>
      </c>
      <c r="B882" t="s">
        <v>20</v>
      </c>
      <c r="C882" t="s">
        <v>21</v>
      </c>
      <c r="D882" t="s">
        <v>22</v>
      </c>
      <c r="E882" t="s">
        <v>23</v>
      </c>
      <c r="F882" t="s">
        <v>363</v>
      </c>
      <c r="G882">
        <v>75735</v>
      </c>
      <c r="H882" s="2">
        <v>857.88</v>
      </c>
      <c r="I882" s="1">
        <v>45350</v>
      </c>
      <c r="J882" t="s">
        <v>15</v>
      </c>
    </row>
    <row r="883" spans="1:10" x14ac:dyDescent="0.25">
      <c r="A883" t="s">
        <v>1097</v>
      </c>
      <c r="B883" t="s">
        <v>358</v>
      </c>
      <c r="C883" t="s">
        <v>359</v>
      </c>
      <c r="D883" t="s">
        <v>115</v>
      </c>
      <c r="E883" t="s">
        <v>360</v>
      </c>
      <c r="F883" t="s">
        <v>363</v>
      </c>
      <c r="G883">
        <v>75736</v>
      </c>
      <c r="H883" s="2">
        <v>34.68</v>
      </c>
      <c r="I883" s="1">
        <v>45350</v>
      </c>
      <c r="J883" t="s">
        <v>15</v>
      </c>
    </row>
    <row r="884" spans="1:10" x14ac:dyDescent="0.25">
      <c r="A884" t="s">
        <v>698</v>
      </c>
      <c r="B884" t="s">
        <v>1098</v>
      </c>
      <c r="C884" t="s">
        <v>181</v>
      </c>
      <c r="D884" t="s">
        <v>12</v>
      </c>
      <c r="E884">
        <v>77418</v>
      </c>
      <c r="F884" t="s">
        <v>363</v>
      </c>
      <c r="G884">
        <v>75737</v>
      </c>
      <c r="H884" s="2">
        <v>100</v>
      </c>
      <c r="I884" s="1">
        <v>45350</v>
      </c>
      <c r="J884" t="s">
        <v>15</v>
      </c>
    </row>
    <row r="885" spans="1:10" x14ac:dyDescent="0.25">
      <c r="A885" t="s">
        <v>896</v>
      </c>
      <c r="B885" t="s">
        <v>165</v>
      </c>
      <c r="C885" t="s">
        <v>53</v>
      </c>
      <c r="D885" t="s">
        <v>12</v>
      </c>
      <c r="E885">
        <v>75265</v>
      </c>
      <c r="F885" t="s">
        <v>363</v>
      </c>
      <c r="G885">
        <v>75738</v>
      </c>
      <c r="H885" s="2">
        <v>574</v>
      </c>
      <c r="I885" s="1">
        <v>45350</v>
      </c>
      <c r="J885" t="s">
        <v>15</v>
      </c>
    </row>
    <row r="886" spans="1:10" x14ac:dyDescent="0.25">
      <c r="A886" t="s">
        <v>1099</v>
      </c>
      <c r="B886" t="s">
        <v>223</v>
      </c>
      <c r="C886" t="s">
        <v>224</v>
      </c>
      <c r="D886" t="s">
        <v>12</v>
      </c>
      <c r="E886">
        <v>78154</v>
      </c>
      <c r="F886" t="s">
        <v>363</v>
      </c>
      <c r="G886">
        <v>75739</v>
      </c>
      <c r="H886" s="2">
        <v>1229.28</v>
      </c>
      <c r="I886" s="1">
        <v>45350</v>
      </c>
      <c r="J886" t="s">
        <v>15</v>
      </c>
    </row>
    <row r="887" spans="1:10" x14ac:dyDescent="0.25">
      <c r="A887" t="s">
        <v>1100</v>
      </c>
      <c r="B887" t="s">
        <v>1101</v>
      </c>
      <c r="C887" t="s">
        <v>1102</v>
      </c>
      <c r="D887" t="s">
        <v>134</v>
      </c>
      <c r="E887">
        <v>27587</v>
      </c>
      <c r="F887" t="s">
        <v>363</v>
      </c>
      <c r="G887">
        <v>75740</v>
      </c>
      <c r="H887" s="2">
        <v>1673.55</v>
      </c>
      <c r="I887" s="1">
        <v>45350</v>
      </c>
      <c r="J887" t="s">
        <v>15</v>
      </c>
    </row>
    <row r="888" spans="1:10" x14ac:dyDescent="0.25">
      <c r="A888" t="s">
        <v>900</v>
      </c>
      <c r="B888" t="s">
        <v>324</v>
      </c>
      <c r="C888" t="s">
        <v>53</v>
      </c>
      <c r="D888" t="s">
        <v>12</v>
      </c>
      <c r="E888" t="s">
        <v>325</v>
      </c>
      <c r="F888" t="s">
        <v>363</v>
      </c>
      <c r="G888">
        <v>75741</v>
      </c>
      <c r="H888" s="2">
        <v>1863.83</v>
      </c>
      <c r="I888" s="1">
        <v>45350</v>
      </c>
      <c r="J888" t="s">
        <v>15</v>
      </c>
    </row>
    <row r="889" spans="1:10" x14ac:dyDescent="0.25">
      <c r="A889" t="s">
        <v>698</v>
      </c>
      <c r="B889" t="s">
        <v>1103</v>
      </c>
      <c r="C889" t="s">
        <v>11</v>
      </c>
      <c r="D889" t="s">
        <v>12</v>
      </c>
      <c r="E889">
        <v>77833</v>
      </c>
      <c r="F889" t="s">
        <v>363</v>
      </c>
      <c r="G889">
        <v>75742</v>
      </c>
      <c r="H889" s="2">
        <v>100</v>
      </c>
      <c r="I889" s="1">
        <v>45350</v>
      </c>
      <c r="J889" t="s">
        <v>15</v>
      </c>
    </row>
    <row r="890" spans="1:10" x14ac:dyDescent="0.25">
      <c r="A890" t="s">
        <v>1104</v>
      </c>
      <c r="B890" t="s">
        <v>1105</v>
      </c>
      <c r="C890" t="s">
        <v>225</v>
      </c>
      <c r="D890" t="s">
        <v>91</v>
      </c>
      <c r="E890">
        <v>33169</v>
      </c>
      <c r="F890" t="s">
        <v>363</v>
      </c>
      <c r="G890">
        <v>75743</v>
      </c>
      <c r="H890" s="2">
        <v>555</v>
      </c>
      <c r="I890" s="1">
        <v>45350</v>
      </c>
      <c r="J890" t="s">
        <v>15</v>
      </c>
    </row>
    <row r="891" spans="1:10" x14ac:dyDescent="0.25">
      <c r="A891" t="s">
        <v>757</v>
      </c>
      <c r="B891" t="s">
        <v>343</v>
      </c>
      <c r="C891" t="s">
        <v>53</v>
      </c>
      <c r="D891" t="s">
        <v>12</v>
      </c>
      <c r="E891" t="s">
        <v>344</v>
      </c>
      <c r="F891" t="s">
        <v>363</v>
      </c>
      <c r="G891">
        <v>75744</v>
      </c>
      <c r="H891" s="2">
        <v>68.569999999999993</v>
      </c>
      <c r="I891" s="1">
        <v>45350</v>
      </c>
      <c r="J891" t="s">
        <v>15</v>
      </c>
    </row>
    <row r="892" spans="1:10" x14ac:dyDescent="0.25">
      <c r="A892" t="s">
        <v>901</v>
      </c>
      <c r="B892" t="s">
        <v>601</v>
      </c>
      <c r="C892" t="s">
        <v>602</v>
      </c>
      <c r="D892" t="s">
        <v>12</v>
      </c>
      <c r="E892">
        <v>76244</v>
      </c>
      <c r="F892" t="s">
        <v>363</v>
      </c>
      <c r="G892">
        <v>75745</v>
      </c>
      <c r="H892" s="2">
        <v>6317.7</v>
      </c>
      <c r="I892" s="1">
        <v>45350</v>
      </c>
      <c r="J892" t="s">
        <v>15</v>
      </c>
    </row>
    <row r="893" spans="1:10" x14ac:dyDescent="0.25">
      <c r="A893" t="s">
        <v>764</v>
      </c>
      <c r="B893" t="s">
        <v>229</v>
      </c>
      <c r="C893" t="s">
        <v>76</v>
      </c>
      <c r="D893" t="s">
        <v>12</v>
      </c>
      <c r="E893">
        <v>77803</v>
      </c>
      <c r="F893" t="s">
        <v>363</v>
      </c>
      <c r="G893">
        <v>75746</v>
      </c>
      <c r="H893" s="2">
        <v>1636</v>
      </c>
      <c r="I893" s="1">
        <v>45350</v>
      </c>
      <c r="J893" t="s">
        <v>15</v>
      </c>
    </row>
    <row r="894" spans="1:10" x14ac:dyDescent="0.25">
      <c r="A894" t="s">
        <v>698</v>
      </c>
      <c r="B894" t="s">
        <v>1106</v>
      </c>
      <c r="C894" t="s">
        <v>11</v>
      </c>
      <c r="D894" t="s">
        <v>12</v>
      </c>
      <c r="E894">
        <v>77833</v>
      </c>
      <c r="F894" t="s">
        <v>363</v>
      </c>
      <c r="G894">
        <v>75747</v>
      </c>
      <c r="H894" s="2">
        <v>100</v>
      </c>
      <c r="I894" s="1">
        <v>45350</v>
      </c>
      <c r="J894" t="s">
        <v>15</v>
      </c>
    </row>
    <row r="895" spans="1:10" x14ac:dyDescent="0.25">
      <c r="A895" t="s">
        <v>1034</v>
      </c>
      <c r="B895" t="s">
        <v>203</v>
      </c>
      <c r="C895" t="s">
        <v>125</v>
      </c>
      <c r="D895" t="s">
        <v>12</v>
      </c>
      <c r="E895">
        <v>77477</v>
      </c>
      <c r="F895" t="s">
        <v>363</v>
      </c>
      <c r="G895">
        <v>75748</v>
      </c>
      <c r="H895" s="2">
        <v>77.14</v>
      </c>
      <c r="I895" s="1">
        <v>45350</v>
      </c>
      <c r="J895" t="s">
        <v>15</v>
      </c>
    </row>
    <row r="896" spans="1:10" x14ac:dyDescent="0.25">
      <c r="A896" t="s">
        <v>1035</v>
      </c>
      <c r="B896" t="s">
        <v>1036</v>
      </c>
      <c r="C896" t="s">
        <v>90</v>
      </c>
      <c r="D896" t="s">
        <v>12</v>
      </c>
      <c r="E896">
        <v>77243</v>
      </c>
      <c r="F896" t="s">
        <v>363</v>
      </c>
      <c r="G896">
        <v>75749</v>
      </c>
      <c r="H896" s="2">
        <v>94.78</v>
      </c>
      <c r="I896" s="1">
        <v>45350</v>
      </c>
      <c r="J896" t="s">
        <v>15</v>
      </c>
    </row>
    <row r="897" spans="1:10" x14ac:dyDescent="0.25">
      <c r="A897" t="s">
        <v>1107</v>
      </c>
      <c r="B897" t="s">
        <v>159</v>
      </c>
      <c r="C897" t="s">
        <v>160</v>
      </c>
      <c r="D897" t="s">
        <v>24</v>
      </c>
      <c r="E897" t="s">
        <v>161</v>
      </c>
      <c r="F897" t="s">
        <v>363</v>
      </c>
      <c r="G897">
        <v>75750</v>
      </c>
      <c r="H897" s="2">
        <v>2052.96</v>
      </c>
      <c r="I897" s="1">
        <v>45350</v>
      </c>
      <c r="J897" t="s">
        <v>15</v>
      </c>
    </row>
    <row r="898" spans="1:10" x14ac:dyDescent="0.25">
      <c r="A898" t="s">
        <v>793</v>
      </c>
      <c r="B898" t="s">
        <v>204</v>
      </c>
      <c r="C898" t="s">
        <v>205</v>
      </c>
      <c r="D898" t="s">
        <v>12</v>
      </c>
      <c r="E898">
        <v>77445</v>
      </c>
      <c r="F898" t="s">
        <v>363</v>
      </c>
      <c r="G898">
        <v>75752</v>
      </c>
      <c r="H898" s="2">
        <v>2805.54</v>
      </c>
      <c r="I898" s="1">
        <v>45350</v>
      </c>
      <c r="J898" t="s">
        <v>15</v>
      </c>
    </row>
    <row r="899" spans="1:10" x14ac:dyDescent="0.25">
      <c r="A899" t="s">
        <v>795</v>
      </c>
      <c r="B899" t="s">
        <v>233</v>
      </c>
      <c r="C899" t="s">
        <v>11</v>
      </c>
      <c r="D899" t="s">
        <v>12</v>
      </c>
      <c r="E899" t="s">
        <v>234</v>
      </c>
      <c r="F899" t="s">
        <v>363</v>
      </c>
      <c r="G899">
        <v>75753</v>
      </c>
      <c r="H899" s="2">
        <v>185.22</v>
      </c>
      <c r="I899" s="1">
        <v>45350</v>
      </c>
      <c r="J899" t="s">
        <v>15</v>
      </c>
    </row>
    <row r="900" spans="1:10" x14ac:dyDescent="0.25">
      <c r="A900" t="s">
        <v>1108</v>
      </c>
      <c r="B900" t="s">
        <v>1109</v>
      </c>
      <c r="C900" t="s">
        <v>1110</v>
      </c>
      <c r="D900" t="s">
        <v>24</v>
      </c>
      <c r="E900">
        <v>92780</v>
      </c>
      <c r="F900" t="s">
        <v>363</v>
      </c>
      <c r="G900">
        <v>75754</v>
      </c>
      <c r="H900" s="2">
        <v>3600</v>
      </c>
      <c r="I900" s="1">
        <v>45350</v>
      </c>
      <c r="J900" t="s">
        <v>15</v>
      </c>
    </row>
    <row r="901" spans="1:10" x14ac:dyDescent="0.25">
      <c r="A901" t="s">
        <v>1111</v>
      </c>
      <c r="B901" t="s">
        <v>1112</v>
      </c>
      <c r="C901" t="s">
        <v>11</v>
      </c>
      <c r="D901" t="s">
        <v>12</v>
      </c>
      <c r="E901">
        <v>77833</v>
      </c>
      <c r="F901" t="s">
        <v>363</v>
      </c>
      <c r="G901">
        <v>75755</v>
      </c>
      <c r="H901" s="2">
        <v>30</v>
      </c>
      <c r="I901" s="1">
        <v>45350</v>
      </c>
      <c r="J901" t="s">
        <v>15</v>
      </c>
    </row>
    <row r="902" spans="1:10" x14ac:dyDescent="0.25">
      <c r="A902" t="s">
        <v>1113</v>
      </c>
      <c r="B902" t="s">
        <v>501</v>
      </c>
      <c r="C902" t="s">
        <v>502</v>
      </c>
      <c r="D902" t="s">
        <v>197</v>
      </c>
      <c r="E902" t="s">
        <v>503</v>
      </c>
      <c r="F902" t="s">
        <v>363</v>
      </c>
      <c r="G902">
        <v>75756</v>
      </c>
      <c r="H902" s="2">
        <v>658.95</v>
      </c>
      <c r="I902" s="1">
        <v>45350</v>
      </c>
      <c r="J902" t="s">
        <v>15</v>
      </c>
    </row>
    <row r="903" spans="1:10" x14ac:dyDescent="0.25">
      <c r="A903" t="s">
        <v>1114</v>
      </c>
      <c r="B903" t="s">
        <v>1115</v>
      </c>
      <c r="C903" t="s">
        <v>11</v>
      </c>
      <c r="D903" t="s">
        <v>12</v>
      </c>
      <c r="E903">
        <v>77833</v>
      </c>
      <c r="F903" t="s">
        <v>363</v>
      </c>
      <c r="G903">
        <v>75757</v>
      </c>
      <c r="H903" s="2">
        <v>208.76</v>
      </c>
      <c r="I903" s="1">
        <v>45350</v>
      </c>
      <c r="J903" t="s">
        <v>15</v>
      </c>
    </row>
    <row r="904" spans="1:10" x14ac:dyDescent="0.25">
      <c r="A904" t="s">
        <v>815</v>
      </c>
      <c r="B904" t="s">
        <v>816</v>
      </c>
      <c r="C904" t="s">
        <v>288</v>
      </c>
      <c r="D904" t="s">
        <v>12</v>
      </c>
      <c r="E904">
        <v>77449</v>
      </c>
      <c r="F904" t="s">
        <v>363</v>
      </c>
      <c r="G904">
        <v>75758</v>
      </c>
      <c r="H904" s="2">
        <v>2261.9499999999998</v>
      </c>
      <c r="I904" s="1">
        <v>45350</v>
      </c>
      <c r="J904" t="s">
        <v>15</v>
      </c>
    </row>
    <row r="905" spans="1:10" x14ac:dyDescent="0.25">
      <c r="A905" t="s">
        <v>820</v>
      </c>
      <c r="B905" t="s">
        <v>49</v>
      </c>
      <c r="C905" t="s">
        <v>11</v>
      </c>
      <c r="D905" t="s">
        <v>12</v>
      </c>
      <c r="E905" t="s">
        <v>50</v>
      </c>
      <c r="F905" t="s">
        <v>363</v>
      </c>
      <c r="G905">
        <v>75759</v>
      </c>
      <c r="H905" s="2">
        <v>1350.65</v>
      </c>
      <c r="I905" s="1">
        <v>45350</v>
      </c>
      <c r="J905" t="s">
        <v>15</v>
      </c>
    </row>
    <row r="906" spans="1:10" x14ac:dyDescent="0.25">
      <c r="A906" t="s">
        <v>1116</v>
      </c>
      <c r="B906" t="s">
        <v>212</v>
      </c>
      <c r="C906" t="s">
        <v>213</v>
      </c>
      <c r="D906" t="s">
        <v>24</v>
      </c>
      <c r="E906" t="s">
        <v>214</v>
      </c>
      <c r="F906" t="s">
        <v>363</v>
      </c>
      <c r="G906">
        <v>75760</v>
      </c>
      <c r="H906" s="2">
        <v>34060.32</v>
      </c>
      <c r="I906" s="1">
        <v>45350</v>
      </c>
      <c r="J906" t="s">
        <v>15</v>
      </c>
    </row>
    <row r="907" spans="1:10" x14ac:dyDescent="0.25">
      <c r="A907" t="s">
        <v>822</v>
      </c>
      <c r="B907" t="s">
        <v>215</v>
      </c>
      <c r="C907" t="s">
        <v>121</v>
      </c>
      <c r="D907" t="s">
        <v>64</v>
      </c>
      <c r="E907" t="s">
        <v>216</v>
      </c>
      <c r="F907" t="s">
        <v>363</v>
      </c>
      <c r="G907">
        <v>75761</v>
      </c>
      <c r="H907" s="2">
        <v>79.13</v>
      </c>
      <c r="I907" s="1">
        <v>45350</v>
      </c>
      <c r="J907" t="s">
        <v>15</v>
      </c>
    </row>
    <row r="908" spans="1:10" x14ac:dyDescent="0.25">
      <c r="A908" t="s">
        <v>823</v>
      </c>
      <c r="B908" t="s">
        <v>584</v>
      </c>
      <c r="C908" t="s">
        <v>53</v>
      </c>
      <c r="D908" t="s">
        <v>12</v>
      </c>
      <c r="E908">
        <v>75247</v>
      </c>
      <c r="F908" t="s">
        <v>363</v>
      </c>
      <c r="G908">
        <v>75762</v>
      </c>
      <c r="H908" s="2">
        <v>1287.5</v>
      </c>
      <c r="I908" s="1">
        <v>45350</v>
      </c>
      <c r="J908" t="s">
        <v>15</v>
      </c>
    </row>
    <row r="909" spans="1:10" x14ac:dyDescent="0.25">
      <c r="A909" t="s">
        <v>613</v>
      </c>
      <c r="B909" t="s">
        <v>62</v>
      </c>
      <c r="C909" t="s">
        <v>63</v>
      </c>
      <c r="D909" t="s">
        <v>64</v>
      </c>
      <c r="E909" t="s">
        <v>65</v>
      </c>
      <c r="F909" t="s">
        <v>363</v>
      </c>
      <c r="G909">
        <v>75763</v>
      </c>
      <c r="H909" s="2">
        <v>191.24</v>
      </c>
      <c r="I909" s="1">
        <v>45350</v>
      </c>
      <c r="J909" t="s">
        <v>15</v>
      </c>
    </row>
    <row r="910" spans="1:10" x14ac:dyDescent="0.25">
      <c r="A910" t="s">
        <v>677</v>
      </c>
      <c r="B910" t="s">
        <v>217</v>
      </c>
      <c r="C910" t="s">
        <v>53</v>
      </c>
      <c r="D910" t="s">
        <v>12</v>
      </c>
      <c r="E910">
        <v>75266</v>
      </c>
      <c r="F910" t="s">
        <v>363</v>
      </c>
      <c r="G910">
        <v>75764</v>
      </c>
      <c r="H910" s="2">
        <v>3606.16</v>
      </c>
      <c r="I910" s="1">
        <v>45350</v>
      </c>
      <c r="J910" t="s">
        <v>15</v>
      </c>
    </row>
    <row r="911" spans="1:10" x14ac:dyDescent="0.25">
      <c r="A911" t="s">
        <v>1117</v>
      </c>
      <c r="B911" t="s">
        <v>1118</v>
      </c>
      <c r="C911" t="s">
        <v>218</v>
      </c>
      <c r="D911" t="s">
        <v>40</v>
      </c>
      <c r="E911">
        <v>63146</v>
      </c>
      <c r="F911" t="s">
        <v>363</v>
      </c>
      <c r="G911">
        <v>75765</v>
      </c>
      <c r="H911" s="2">
        <v>2940</v>
      </c>
      <c r="I911" s="1">
        <v>45350</v>
      </c>
      <c r="J911" t="s">
        <v>15</v>
      </c>
    </row>
    <row r="912" spans="1:10" x14ac:dyDescent="0.25">
      <c r="A912" t="s">
        <v>1119</v>
      </c>
      <c r="B912" t="s">
        <v>146</v>
      </c>
      <c r="C912" t="s">
        <v>25</v>
      </c>
      <c r="D912" t="s">
        <v>12</v>
      </c>
      <c r="E912" t="s">
        <v>147</v>
      </c>
      <c r="F912" t="s">
        <v>363</v>
      </c>
      <c r="G912">
        <v>75766</v>
      </c>
      <c r="H912" s="2">
        <v>1390.29</v>
      </c>
      <c r="I912" s="1">
        <v>45350</v>
      </c>
      <c r="J912" t="s">
        <v>15</v>
      </c>
    </row>
    <row r="913" spans="1:10" x14ac:dyDescent="0.25">
      <c r="A913" t="s">
        <v>1120</v>
      </c>
      <c r="B913" t="s">
        <v>110</v>
      </c>
      <c r="C913" t="s">
        <v>111</v>
      </c>
      <c r="D913" t="s">
        <v>12</v>
      </c>
      <c r="E913">
        <v>77331</v>
      </c>
      <c r="F913" t="s">
        <v>363</v>
      </c>
      <c r="G913">
        <v>75767</v>
      </c>
      <c r="H913" s="2">
        <v>335</v>
      </c>
      <c r="I913" s="1">
        <v>45350</v>
      </c>
      <c r="J913" t="s">
        <v>15</v>
      </c>
    </row>
    <row r="914" spans="1:10" x14ac:dyDescent="0.25">
      <c r="A914" t="s">
        <v>1121</v>
      </c>
      <c r="B914" t="s">
        <v>356</v>
      </c>
      <c r="C914" t="s">
        <v>285</v>
      </c>
      <c r="D914" t="s">
        <v>286</v>
      </c>
      <c r="E914" t="s">
        <v>357</v>
      </c>
      <c r="F914" t="s">
        <v>363</v>
      </c>
      <c r="G914">
        <v>75768</v>
      </c>
      <c r="H914" s="2">
        <v>2351</v>
      </c>
      <c r="I914" s="1">
        <v>45350</v>
      </c>
      <c r="J914" t="s">
        <v>15</v>
      </c>
    </row>
    <row r="915" spans="1:10" x14ac:dyDescent="0.25">
      <c r="A915" t="s">
        <v>713</v>
      </c>
      <c r="B915" t="s">
        <v>550</v>
      </c>
      <c r="C915" t="s">
        <v>53</v>
      </c>
      <c r="D915" t="s">
        <v>12</v>
      </c>
      <c r="E915" t="s">
        <v>551</v>
      </c>
      <c r="F915" t="s">
        <v>363</v>
      </c>
      <c r="G915">
        <v>75769</v>
      </c>
      <c r="H915" s="2">
        <v>11340</v>
      </c>
      <c r="I915" s="1">
        <v>45350</v>
      </c>
      <c r="J915" t="s">
        <v>15</v>
      </c>
    </row>
    <row r="916" spans="1:10" x14ac:dyDescent="0.25">
      <c r="A916" t="s">
        <v>1093</v>
      </c>
      <c r="B916" t="s">
        <v>308</v>
      </c>
      <c r="C916" t="s">
        <v>280</v>
      </c>
      <c r="D916" t="s">
        <v>115</v>
      </c>
      <c r="E916" t="s">
        <v>309</v>
      </c>
      <c r="F916" t="s">
        <v>363</v>
      </c>
      <c r="G916">
        <v>75770</v>
      </c>
      <c r="H916" s="2">
        <v>3397.86</v>
      </c>
      <c r="I916" s="1">
        <v>45350</v>
      </c>
      <c r="J916" t="s">
        <v>15</v>
      </c>
    </row>
    <row r="917" spans="1:10" x14ac:dyDescent="0.25">
      <c r="A917" t="s">
        <v>763</v>
      </c>
      <c r="B917" t="s">
        <v>408</v>
      </c>
      <c r="C917" t="s">
        <v>53</v>
      </c>
      <c r="D917" t="s">
        <v>12</v>
      </c>
      <c r="E917" t="s">
        <v>226</v>
      </c>
      <c r="F917" t="s">
        <v>363</v>
      </c>
      <c r="G917">
        <v>75771</v>
      </c>
      <c r="H917" s="2">
        <v>19584.61</v>
      </c>
      <c r="I917" s="1">
        <v>45350</v>
      </c>
      <c r="J917" t="s">
        <v>15</v>
      </c>
    </row>
    <row r="918" spans="1:10" x14ac:dyDescent="0.25">
      <c r="A918" t="s">
        <v>1122</v>
      </c>
      <c r="B918" t="s">
        <v>132</v>
      </c>
      <c r="C918" t="s">
        <v>133</v>
      </c>
      <c r="D918" t="s">
        <v>134</v>
      </c>
      <c r="E918" t="s">
        <v>135</v>
      </c>
      <c r="F918" t="s">
        <v>363</v>
      </c>
      <c r="G918">
        <v>75772</v>
      </c>
      <c r="H918" s="2">
        <v>24618.07</v>
      </c>
      <c r="I918" s="1">
        <v>45350</v>
      </c>
      <c r="J918" t="s">
        <v>15</v>
      </c>
    </row>
    <row r="919" spans="1:10" x14ac:dyDescent="0.25">
      <c r="A919" t="s">
        <v>789</v>
      </c>
      <c r="B919" t="s">
        <v>230</v>
      </c>
      <c r="C919" t="s">
        <v>53</v>
      </c>
      <c r="D919" t="s">
        <v>12</v>
      </c>
      <c r="E919" t="s">
        <v>231</v>
      </c>
      <c r="F919" t="s">
        <v>363</v>
      </c>
      <c r="G919">
        <v>75773</v>
      </c>
      <c r="H919" s="2">
        <v>331.8</v>
      </c>
      <c r="I919" s="1">
        <v>45350</v>
      </c>
      <c r="J919" t="s">
        <v>15</v>
      </c>
    </row>
    <row r="920" spans="1:10" x14ac:dyDescent="0.25">
      <c r="A920" t="s">
        <v>1123</v>
      </c>
      <c r="B920" t="s">
        <v>157</v>
      </c>
      <c r="C920" t="s">
        <v>53</v>
      </c>
      <c r="D920" t="s">
        <v>12</v>
      </c>
      <c r="E920" t="s">
        <v>158</v>
      </c>
      <c r="F920" t="s">
        <v>363</v>
      </c>
      <c r="G920">
        <v>75774</v>
      </c>
      <c r="H920" s="2">
        <v>3581.25</v>
      </c>
      <c r="I920" s="1">
        <v>45350</v>
      </c>
      <c r="J920" t="s">
        <v>15</v>
      </c>
    </row>
    <row r="921" spans="1:10" x14ac:dyDescent="0.25">
      <c r="A921" t="s">
        <v>1123</v>
      </c>
      <c r="B921" t="s">
        <v>157</v>
      </c>
      <c r="C921" t="s">
        <v>53</v>
      </c>
      <c r="D921" t="s">
        <v>12</v>
      </c>
      <c r="E921" t="s">
        <v>158</v>
      </c>
      <c r="F921" t="s">
        <v>363</v>
      </c>
      <c r="G921">
        <v>75775</v>
      </c>
      <c r="H921" s="2">
        <v>50.34</v>
      </c>
      <c r="I921" s="1">
        <v>45350</v>
      </c>
      <c r="J921" t="s">
        <v>15</v>
      </c>
    </row>
    <row r="922" spans="1:10" x14ac:dyDescent="0.25">
      <c r="A922" t="s">
        <v>1123</v>
      </c>
      <c r="B922" t="s">
        <v>157</v>
      </c>
      <c r="C922" t="s">
        <v>53</v>
      </c>
      <c r="D922" t="s">
        <v>12</v>
      </c>
      <c r="E922" t="s">
        <v>158</v>
      </c>
      <c r="F922" t="s">
        <v>363</v>
      </c>
      <c r="G922">
        <v>75776</v>
      </c>
      <c r="H922" s="2">
        <v>250.71</v>
      </c>
      <c r="I922" s="1">
        <v>45350</v>
      </c>
      <c r="J922" t="s">
        <v>15</v>
      </c>
    </row>
    <row r="923" spans="1:10" x14ac:dyDescent="0.25">
      <c r="A923" t="s">
        <v>1123</v>
      </c>
      <c r="B923" t="s">
        <v>157</v>
      </c>
      <c r="C923" t="s">
        <v>53</v>
      </c>
      <c r="D923" t="s">
        <v>12</v>
      </c>
      <c r="E923" t="s">
        <v>158</v>
      </c>
      <c r="F923" t="s">
        <v>363</v>
      </c>
      <c r="G923">
        <v>75777</v>
      </c>
      <c r="H923" s="2">
        <v>748.23</v>
      </c>
      <c r="I923" s="1">
        <v>45350</v>
      </c>
      <c r="J923" t="s">
        <v>15</v>
      </c>
    </row>
    <row r="924" spans="1:10" x14ac:dyDescent="0.25">
      <c r="A924" t="s">
        <v>1123</v>
      </c>
      <c r="B924" t="s">
        <v>157</v>
      </c>
      <c r="C924" t="s">
        <v>53</v>
      </c>
      <c r="D924" t="s">
        <v>12</v>
      </c>
      <c r="E924" t="s">
        <v>158</v>
      </c>
      <c r="F924" t="s">
        <v>363</v>
      </c>
      <c r="G924">
        <v>75778</v>
      </c>
      <c r="H924" s="2">
        <v>2207.41</v>
      </c>
      <c r="I924" s="1">
        <v>45350</v>
      </c>
      <c r="J924" t="s">
        <v>15</v>
      </c>
    </row>
    <row r="925" spans="1:10" x14ac:dyDescent="0.25">
      <c r="A925" t="s">
        <v>1124</v>
      </c>
      <c r="B925" t="s">
        <v>446</v>
      </c>
      <c r="C925" t="s">
        <v>53</v>
      </c>
      <c r="D925" t="s">
        <v>12</v>
      </c>
      <c r="E925">
        <v>75284</v>
      </c>
      <c r="F925" t="s">
        <v>363</v>
      </c>
      <c r="G925">
        <v>75779</v>
      </c>
      <c r="H925" s="2">
        <v>1782</v>
      </c>
      <c r="I925" s="1">
        <v>45350</v>
      </c>
      <c r="J925" t="s">
        <v>15</v>
      </c>
    </row>
    <row r="926" spans="1:10" x14ac:dyDescent="0.25">
      <c r="A926" t="s">
        <v>707</v>
      </c>
      <c r="B926" t="s">
        <v>185</v>
      </c>
      <c r="C926" t="s">
        <v>63</v>
      </c>
      <c r="D926" t="s">
        <v>64</v>
      </c>
      <c r="E926" t="s">
        <v>186</v>
      </c>
      <c r="F926" t="s">
        <v>363</v>
      </c>
      <c r="G926">
        <v>75780</v>
      </c>
      <c r="H926" s="2">
        <v>632.16</v>
      </c>
      <c r="I926" s="1">
        <v>45351</v>
      </c>
      <c r="J926" t="s">
        <v>15</v>
      </c>
    </row>
    <row r="927" spans="1:10" x14ac:dyDescent="0.25">
      <c r="A927" t="s">
        <v>792</v>
      </c>
      <c r="B927" t="s">
        <v>96</v>
      </c>
      <c r="C927" t="s">
        <v>53</v>
      </c>
      <c r="D927" t="s">
        <v>12</v>
      </c>
      <c r="E927" t="s">
        <v>97</v>
      </c>
      <c r="F927" t="s">
        <v>363</v>
      </c>
      <c r="G927">
        <v>75782</v>
      </c>
      <c r="H927" s="2">
        <v>1115.5</v>
      </c>
      <c r="I927" s="1">
        <v>45351</v>
      </c>
      <c r="J927" t="s">
        <v>15</v>
      </c>
    </row>
    <row r="928" spans="1:10" x14ac:dyDescent="0.25">
      <c r="A928" t="s">
        <v>625</v>
      </c>
      <c r="B928" t="s">
        <v>206</v>
      </c>
      <c r="C928" t="s">
        <v>207</v>
      </c>
      <c r="D928" t="s">
        <v>197</v>
      </c>
      <c r="E928" t="s">
        <v>208</v>
      </c>
      <c r="F928" t="s">
        <v>363</v>
      </c>
      <c r="G928">
        <v>75783</v>
      </c>
      <c r="H928" s="2">
        <v>6905.26</v>
      </c>
      <c r="I928" s="1">
        <v>45351</v>
      </c>
      <c r="J928" t="s">
        <v>15</v>
      </c>
    </row>
    <row r="929" spans="1:10" x14ac:dyDescent="0.25">
      <c r="A929" t="s">
        <v>626</v>
      </c>
      <c r="B929" t="s">
        <v>209</v>
      </c>
      <c r="C929" t="s">
        <v>53</v>
      </c>
      <c r="D929" t="s">
        <v>12</v>
      </c>
      <c r="E929" t="s">
        <v>210</v>
      </c>
      <c r="F929" t="s">
        <v>363</v>
      </c>
      <c r="G929">
        <v>75784</v>
      </c>
      <c r="H929" s="2">
        <v>120</v>
      </c>
      <c r="I929" s="1">
        <v>45351</v>
      </c>
      <c r="J929" t="s">
        <v>15</v>
      </c>
    </row>
    <row r="930" spans="1:10" x14ac:dyDescent="0.25">
      <c r="A930" t="s">
        <v>1125</v>
      </c>
      <c r="B930" t="s">
        <v>290</v>
      </c>
      <c r="C930" t="s">
        <v>71</v>
      </c>
      <c r="D930" t="s">
        <v>72</v>
      </c>
      <c r="E930">
        <v>30341</v>
      </c>
      <c r="F930" t="s">
        <v>385</v>
      </c>
      <c r="G930">
        <v>1829</v>
      </c>
      <c r="H930" s="2">
        <v>62.4</v>
      </c>
      <c r="I930" s="1">
        <v>45324</v>
      </c>
      <c r="J930" t="s">
        <v>289</v>
      </c>
    </row>
    <row r="931" spans="1:10" x14ac:dyDescent="0.25">
      <c r="A931" t="s">
        <v>1093</v>
      </c>
      <c r="B931" t="s">
        <v>308</v>
      </c>
      <c r="C931" t="s">
        <v>280</v>
      </c>
      <c r="D931" t="s">
        <v>115</v>
      </c>
      <c r="E931" t="s">
        <v>309</v>
      </c>
      <c r="F931" t="s">
        <v>303</v>
      </c>
      <c r="G931">
        <v>1830</v>
      </c>
      <c r="H931" s="2">
        <v>5000</v>
      </c>
      <c r="I931" s="1">
        <v>45323</v>
      </c>
      <c r="J931" t="s">
        <v>289</v>
      </c>
    </row>
    <row r="932" spans="1:10" x14ac:dyDescent="0.25">
      <c r="A932" t="s">
        <v>1093</v>
      </c>
      <c r="B932" t="s">
        <v>308</v>
      </c>
      <c r="C932" t="s">
        <v>280</v>
      </c>
      <c r="D932" t="s">
        <v>115</v>
      </c>
      <c r="E932" t="s">
        <v>309</v>
      </c>
      <c r="F932" t="s">
        <v>303</v>
      </c>
      <c r="G932">
        <v>1831</v>
      </c>
      <c r="H932" s="2">
        <v>5000</v>
      </c>
      <c r="I932" s="1">
        <v>45348</v>
      </c>
      <c r="J932" t="s">
        <v>289</v>
      </c>
    </row>
    <row r="933" spans="1:10" x14ac:dyDescent="0.25">
      <c r="A933" t="s">
        <v>1126</v>
      </c>
      <c r="B933" t="s">
        <v>295</v>
      </c>
      <c r="C933" t="s">
        <v>25</v>
      </c>
      <c r="D933" t="s">
        <v>12</v>
      </c>
      <c r="E933">
        <v>78711</v>
      </c>
      <c r="F933" t="s">
        <v>303</v>
      </c>
      <c r="G933">
        <v>1832</v>
      </c>
      <c r="H933" s="2">
        <v>47042.95</v>
      </c>
      <c r="I933" s="1">
        <v>45338</v>
      </c>
      <c r="J933" t="s">
        <v>289</v>
      </c>
    </row>
    <row r="934" spans="1:10" x14ac:dyDescent="0.25">
      <c r="A934" t="s">
        <v>1127</v>
      </c>
      <c r="B934" t="s">
        <v>291</v>
      </c>
      <c r="C934" t="s">
        <v>292</v>
      </c>
      <c r="D934" t="s">
        <v>293</v>
      </c>
      <c r="E934" t="s">
        <v>294</v>
      </c>
      <c r="F934" t="s">
        <v>303</v>
      </c>
      <c r="G934">
        <v>1833</v>
      </c>
      <c r="H934" s="2">
        <v>516.37</v>
      </c>
      <c r="I934" s="1">
        <v>45330</v>
      </c>
      <c r="J934" t="s">
        <v>289</v>
      </c>
    </row>
    <row r="935" spans="1:10" x14ac:dyDescent="0.25">
      <c r="A935" t="s">
        <v>1128</v>
      </c>
      <c r="B935" t="s">
        <v>300</v>
      </c>
      <c r="F935" t="s">
        <v>303</v>
      </c>
      <c r="G935">
        <v>1834</v>
      </c>
      <c r="H935" s="2">
        <v>6418.93</v>
      </c>
      <c r="I935" s="1">
        <v>45338</v>
      </c>
      <c r="J935" t="s">
        <v>289</v>
      </c>
    </row>
    <row r="936" spans="1:10" x14ac:dyDescent="0.25">
      <c r="A936" t="s">
        <v>1128</v>
      </c>
      <c r="B936" t="s">
        <v>300</v>
      </c>
      <c r="F936" t="s">
        <v>303</v>
      </c>
      <c r="G936">
        <v>1835</v>
      </c>
      <c r="H936" s="2">
        <v>2522.85</v>
      </c>
      <c r="I936" s="1">
        <v>45343</v>
      </c>
      <c r="J936" t="s">
        <v>289</v>
      </c>
    </row>
    <row r="937" spans="1:10" x14ac:dyDescent="0.25">
      <c r="A937" t="s">
        <v>1129</v>
      </c>
      <c r="B937" t="s">
        <v>305</v>
      </c>
      <c r="F937" t="s">
        <v>303</v>
      </c>
      <c r="G937">
        <v>1836</v>
      </c>
      <c r="H937" s="2">
        <v>1034.31</v>
      </c>
      <c r="I937" s="1">
        <v>45324</v>
      </c>
      <c r="J937" t="s">
        <v>289</v>
      </c>
    </row>
    <row r="938" spans="1:10" x14ac:dyDescent="0.25">
      <c r="A938" t="s">
        <v>1130</v>
      </c>
      <c r="B938" t="s">
        <v>306</v>
      </c>
      <c r="C938" t="s">
        <v>307</v>
      </c>
      <c r="D938" t="s">
        <v>85</v>
      </c>
      <c r="E938">
        <v>80111</v>
      </c>
      <c r="F938" t="s">
        <v>303</v>
      </c>
      <c r="G938">
        <v>1837</v>
      </c>
      <c r="H938" s="2">
        <v>886.7</v>
      </c>
      <c r="I938" s="1">
        <v>45324</v>
      </c>
      <c r="J938" t="s">
        <v>289</v>
      </c>
    </row>
    <row r="939" spans="1:10" x14ac:dyDescent="0.25">
      <c r="A939" t="s">
        <v>1131</v>
      </c>
      <c r="B939" t="s">
        <v>304</v>
      </c>
      <c r="C939" t="s">
        <v>222</v>
      </c>
      <c r="D939" t="s">
        <v>12</v>
      </c>
      <c r="E939">
        <v>75024</v>
      </c>
      <c r="F939" t="s">
        <v>303</v>
      </c>
      <c r="G939">
        <v>1838</v>
      </c>
      <c r="H939" s="2">
        <v>11301</v>
      </c>
      <c r="I939" s="1">
        <v>45324</v>
      </c>
      <c r="J939" t="s">
        <v>289</v>
      </c>
    </row>
    <row r="940" spans="1:10" x14ac:dyDescent="0.25">
      <c r="A940" t="s">
        <v>1132</v>
      </c>
      <c r="B940" t="s">
        <v>1133</v>
      </c>
      <c r="C940" t="s">
        <v>288</v>
      </c>
      <c r="D940" t="s">
        <v>12</v>
      </c>
      <c r="E940">
        <v>77493</v>
      </c>
      <c r="F940" t="s">
        <v>303</v>
      </c>
      <c r="G940">
        <v>1839</v>
      </c>
      <c r="H940" s="2">
        <v>9687.1200000000008</v>
      </c>
      <c r="I940" s="1">
        <v>45351</v>
      </c>
      <c r="J940" t="s">
        <v>289</v>
      </c>
    </row>
    <row r="941" spans="1:10" x14ac:dyDescent="0.25">
      <c r="A941" t="s">
        <v>1134</v>
      </c>
      <c r="B941" t="s">
        <v>301</v>
      </c>
      <c r="C941" t="s">
        <v>173</v>
      </c>
      <c r="D941" t="s">
        <v>168</v>
      </c>
      <c r="E941" t="s">
        <v>302</v>
      </c>
      <c r="F941" t="s">
        <v>303</v>
      </c>
      <c r="G941">
        <v>1842</v>
      </c>
      <c r="H941" s="2">
        <v>16911</v>
      </c>
      <c r="I941" s="1">
        <v>45343</v>
      </c>
      <c r="J941" t="s">
        <v>289</v>
      </c>
    </row>
    <row r="942" spans="1:10" x14ac:dyDescent="0.25">
      <c r="B942" t="s">
        <v>310</v>
      </c>
      <c r="F942" t="s">
        <v>311</v>
      </c>
      <c r="H942" s="2">
        <v>406810.58</v>
      </c>
      <c r="I942" s="1">
        <v>45324</v>
      </c>
      <c r="J942" t="s">
        <v>313</v>
      </c>
    </row>
    <row r="943" spans="1:10" x14ac:dyDescent="0.25">
      <c r="B943" t="s">
        <v>312</v>
      </c>
      <c r="F943" t="s">
        <v>311</v>
      </c>
      <c r="H943" s="2">
        <f>127963.43+3656.62</f>
        <v>131620.04999999999</v>
      </c>
      <c r="I943" s="1">
        <v>45324</v>
      </c>
      <c r="J943" t="s">
        <v>313</v>
      </c>
    </row>
    <row r="944" spans="1:10" x14ac:dyDescent="0.25">
      <c r="B944" t="s">
        <v>310</v>
      </c>
      <c r="F944" t="s">
        <v>311</v>
      </c>
      <c r="H944" s="2">
        <v>402401.37</v>
      </c>
      <c r="I944" s="1">
        <v>45338</v>
      </c>
      <c r="J944" t="s">
        <v>313</v>
      </c>
    </row>
    <row r="945" spans="1:10" x14ac:dyDescent="0.25">
      <c r="B945" t="s">
        <v>312</v>
      </c>
      <c r="F945" t="s">
        <v>311</v>
      </c>
      <c r="H945" s="2">
        <f>126037.36+4210.47</f>
        <v>130247.83</v>
      </c>
      <c r="I945" s="1">
        <v>45338</v>
      </c>
      <c r="J945" t="s">
        <v>313</v>
      </c>
    </row>
    <row r="946" spans="1:10" x14ac:dyDescent="0.25">
      <c r="B946" t="s">
        <v>611</v>
      </c>
      <c r="F946" t="s">
        <v>609</v>
      </c>
      <c r="H946" s="2">
        <v>1531258.86</v>
      </c>
      <c r="I946" s="1"/>
      <c r="J946" t="s">
        <v>610</v>
      </c>
    </row>
    <row r="947" spans="1:10" x14ac:dyDescent="0.25">
      <c r="B947" t="s">
        <v>402</v>
      </c>
      <c r="F947" t="s">
        <v>609</v>
      </c>
      <c r="H947" s="2">
        <v>391534.98</v>
      </c>
      <c r="I947" s="1"/>
      <c r="J947" t="s">
        <v>610</v>
      </c>
    </row>
    <row r="948" spans="1:10" x14ac:dyDescent="0.25">
      <c r="B948" t="s">
        <v>1135</v>
      </c>
      <c r="F948" t="s">
        <v>609</v>
      </c>
      <c r="H948" s="2">
        <v>659571.42000000004</v>
      </c>
      <c r="I948" s="1"/>
      <c r="J948" t="s">
        <v>610</v>
      </c>
    </row>
    <row r="949" spans="1:10" x14ac:dyDescent="0.25">
      <c r="A949" t="s">
        <v>612</v>
      </c>
      <c r="B949" t="s">
        <v>10</v>
      </c>
      <c r="C949" t="s">
        <v>11</v>
      </c>
      <c r="D949" t="s">
        <v>12</v>
      </c>
      <c r="E949" t="s">
        <v>13</v>
      </c>
      <c r="F949" t="s">
        <v>363</v>
      </c>
      <c r="G949">
        <v>1827</v>
      </c>
      <c r="H949" s="2">
        <v>10133.19</v>
      </c>
      <c r="I949" s="1">
        <v>45362</v>
      </c>
      <c r="J949" t="s">
        <v>289</v>
      </c>
    </row>
    <row r="950" spans="1:10" x14ac:dyDescent="0.25">
      <c r="A950" t="s">
        <v>612</v>
      </c>
      <c r="B950" t="s">
        <v>10</v>
      </c>
      <c r="C950" t="s">
        <v>11</v>
      </c>
      <c r="D950" t="s">
        <v>12</v>
      </c>
      <c r="E950" t="s">
        <v>13</v>
      </c>
      <c r="F950" t="s">
        <v>363</v>
      </c>
      <c r="G950">
        <v>1841</v>
      </c>
      <c r="H950" s="2">
        <v>76792.5</v>
      </c>
      <c r="I950" s="1">
        <v>45369</v>
      </c>
      <c r="J950" t="s">
        <v>289</v>
      </c>
    </row>
    <row r="951" spans="1:10" x14ac:dyDescent="0.25">
      <c r="A951" t="s">
        <v>612</v>
      </c>
      <c r="B951" t="s">
        <v>10</v>
      </c>
      <c r="C951" t="s">
        <v>11</v>
      </c>
      <c r="D951" t="s">
        <v>12</v>
      </c>
      <c r="E951" t="s">
        <v>13</v>
      </c>
      <c r="F951" t="s">
        <v>363</v>
      </c>
      <c r="G951">
        <v>1843</v>
      </c>
      <c r="H951" s="2">
        <v>3747.84</v>
      </c>
      <c r="I951" s="1">
        <v>45373</v>
      </c>
      <c r="J951" t="s">
        <v>289</v>
      </c>
    </row>
    <row r="952" spans="1:10" x14ac:dyDescent="0.25">
      <c r="A952" t="s">
        <v>612</v>
      </c>
      <c r="B952" t="s">
        <v>10</v>
      </c>
      <c r="C952" t="s">
        <v>11</v>
      </c>
      <c r="D952" t="s">
        <v>12</v>
      </c>
      <c r="E952" t="s">
        <v>13</v>
      </c>
      <c r="F952" t="s">
        <v>363</v>
      </c>
      <c r="G952">
        <v>1844</v>
      </c>
      <c r="H952" s="2">
        <v>30404.97</v>
      </c>
      <c r="I952" s="1">
        <v>45378</v>
      </c>
      <c r="J952" t="s">
        <v>289</v>
      </c>
    </row>
    <row r="953" spans="1:10" x14ac:dyDescent="0.25">
      <c r="A953" t="s">
        <v>612</v>
      </c>
      <c r="B953" t="s">
        <v>10</v>
      </c>
      <c r="C953" t="s">
        <v>11</v>
      </c>
      <c r="D953" t="s">
        <v>12</v>
      </c>
      <c r="E953" t="s">
        <v>13</v>
      </c>
      <c r="F953" t="s">
        <v>363</v>
      </c>
      <c r="G953">
        <v>1857</v>
      </c>
      <c r="H953" s="2">
        <v>90</v>
      </c>
      <c r="I953" s="1">
        <v>45382</v>
      </c>
      <c r="J953" t="s">
        <v>289</v>
      </c>
    </row>
    <row r="954" spans="1:10" x14ac:dyDescent="0.25">
      <c r="A954" t="s">
        <v>698</v>
      </c>
      <c r="B954" t="s">
        <v>1136</v>
      </c>
      <c r="C954" t="s">
        <v>11</v>
      </c>
      <c r="D954" t="s">
        <v>12</v>
      </c>
      <c r="E954">
        <v>77833</v>
      </c>
      <c r="F954" t="s">
        <v>363</v>
      </c>
      <c r="G954">
        <v>64819</v>
      </c>
      <c r="H954" s="2">
        <v>10</v>
      </c>
      <c r="I954" s="1">
        <v>44748</v>
      </c>
      <c r="J954" t="s">
        <v>14</v>
      </c>
    </row>
    <row r="955" spans="1:10" x14ac:dyDescent="0.25">
      <c r="A955" t="s">
        <v>698</v>
      </c>
      <c r="B955" t="s">
        <v>1137</v>
      </c>
      <c r="F955" t="s">
        <v>363</v>
      </c>
      <c r="G955">
        <v>64819</v>
      </c>
      <c r="H955" s="2">
        <v>10</v>
      </c>
      <c r="I955" s="1">
        <v>45373</v>
      </c>
      <c r="J955" t="s">
        <v>14</v>
      </c>
    </row>
    <row r="956" spans="1:10" x14ac:dyDescent="0.25">
      <c r="A956" t="s">
        <v>698</v>
      </c>
      <c r="B956" t="s">
        <v>1138</v>
      </c>
      <c r="C956" t="s">
        <v>11</v>
      </c>
      <c r="D956" t="s">
        <v>12</v>
      </c>
      <c r="E956">
        <v>77833</v>
      </c>
      <c r="F956" t="s">
        <v>363</v>
      </c>
      <c r="G956">
        <v>64831</v>
      </c>
      <c r="H956" s="2">
        <v>17.5</v>
      </c>
      <c r="I956" s="1">
        <v>44748</v>
      </c>
      <c r="J956" t="s">
        <v>14</v>
      </c>
    </row>
    <row r="957" spans="1:10" x14ac:dyDescent="0.25">
      <c r="A957" t="s">
        <v>698</v>
      </c>
      <c r="B957" t="s">
        <v>1139</v>
      </c>
      <c r="F957" t="s">
        <v>363</v>
      </c>
      <c r="G957">
        <v>64831</v>
      </c>
      <c r="H957" s="2">
        <v>17.5</v>
      </c>
      <c r="I957" s="1">
        <v>45373</v>
      </c>
      <c r="J957" t="s">
        <v>14</v>
      </c>
    </row>
    <row r="958" spans="1:10" x14ac:dyDescent="0.25">
      <c r="A958" t="s">
        <v>698</v>
      </c>
      <c r="B958" t="s">
        <v>1140</v>
      </c>
      <c r="C958" t="s">
        <v>11</v>
      </c>
      <c r="D958" t="s">
        <v>12</v>
      </c>
      <c r="E958">
        <v>77833</v>
      </c>
      <c r="F958" t="s">
        <v>363</v>
      </c>
      <c r="G958">
        <v>69519</v>
      </c>
      <c r="H958" s="2">
        <v>100</v>
      </c>
      <c r="I958" s="1">
        <v>45000</v>
      </c>
      <c r="J958" t="s">
        <v>14</v>
      </c>
    </row>
    <row r="959" spans="1:10" x14ac:dyDescent="0.25">
      <c r="A959" t="s">
        <v>698</v>
      </c>
      <c r="B959" t="s">
        <v>1141</v>
      </c>
      <c r="F959" t="s">
        <v>363</v>
      </c>
      <c r="G959">
        <v>69519</v>
      </c>
      <c r="H959" s="2">
        <v>100</v>
      </c>
      <c r="I959" s="1">
        <v>45373</v>
      </c>
      <c r="J959" t="s">
        <v>14</v>
      </c>
    </row>
    <row r="960" spans="1:10" x14ac:dyDescent="0.25">
      <c r="A960" t="s">
        <v>698</v>
      </c>
      <c r="B960" t="s">
        <v>1142</v>
      </c>
      <c r="C960" t="s">
        <v>11</v>
      </c>
      <c r="D960" t="s">
        <v>12</v>
      </c>
      <c r="E960">
        <v>77833</v>
      </c>
      <c r="F960" t="s">
        <v>363</v>
      </c>
      <c r="G960">
        <v>71630</v>
      </c>
      <c r="H960" s="2">
        <v>35</v>
      </c>
      <c r="I960" s="1">
        <v>45126</v>
      </c>
      <c r="J960" t="s">
        <v>14</v>
      </c>
    </row>
    <row r="961" spans="1:10" x14ac:dyDescent="0.25">
      <c r="A961" t="s">
        <v>698</v>
      </c>
      <c r="B961" t="s">
        <v>1143</v>
      </c>
      <c r="F961" t="s">
        <v>363</v>
      </c>
      <c r="G961">
        <v>71630</v>
      </c>
      <c r="H961" s="2">
        <v>35</v>
      </c>
      <c r="I961" s="1">
        <v>45373</v>
      </c>
      <c r="J961" t="s">
        <v>14</v>
      </c>
    </row>
    <row r="962" spans="1:10" x14ac:dyDescent="0.25">
      <c r="A962" t="s">
        <v>792</v>
      </c>
      <c r="B962" t="s">
        <v>96</v>
      </c>
      <c r="C962" t="s">
        <v>53</v>
      </c>
      <c r="D962" t="s">
        <v>12</v>
      </c>
      <c r="E962" t="s">
        <v>97</v>
      </c>
      <c r="F962" t="s">
        <v>363</v>
      </c>
      <c r="G962">
        <v>71679</v>
      </c>
      <c r="H962" s="2">
        <v>713</v>
      </c>
      <c r="I962" s="1">
        <v>45126</v>
      </c>
      <c r="J962" t="s">
        <v>14</v>
      </c>
    </row>
    <row r="963" spans="1:10" x14ac:dyDescent="0.25">
      <c r="A963" t="s">
        <v>792</v>
      </c>
      <c r="B963" t="s">
        <v>96</v>
      </c>
      <c r="C963" t="s">
        <v>53</v>
      </c>
      <c r="D963" t="s">
        <v>12</v>
      </c>
      <c r="E963" t="s">
        <v>97</v>
      </c>
      <c r="F963" t="s">
        <v>363</v>
      </c>
      <c r="G963">
        <v>71679</v>
      </c>
      <c r="H963" s="2">
        <v>713</v>
      </c>
      <c r="I963" s="1">
        <v>45371</v>
      </c>
      <c r="J963" t="s">
        <v>14</v>
      </c>
    </row>
    <row r="964" spans="1:10" x14ac:dyDescent="0.25">
      <c r="A964" t="s">
        <v>1144</v>
      </c>
      <c r="B964" t="s">
        <v>1145</v>
      </c>
      <c r="C964" t="s">
        <v>11</v>
      </c>
      <c r="D964" t="s">
        <v>12</v>
      </c>
      <c r="E964">
        <v>77834</v>
      </c>
      <c r="F964" t="s">
        <v>363</v>
      </c>
      <c r="G964">
        <v>71715</v>
      </c>
      <c r="H964" s="2">
        <v>2.21</v>
      </c>
      <c r="I964" s="1">
        <v>45133</v>
      </c>
      <c r="J964" t="s">
        <v>14</v>
      </c>
    </row>
    <row r="965" spans="1:10" x14ac:dyDescent="0.25">
      <c r="A965" t="s">
        <v>1144</v>
      </c>
      <c r="B965" t="s">
        <v>1145</v>
      </c>
      <c r="C965" t="s">
        <v>11</v>
      </c>
      <c r="D965" t="s">
        <v>12</v>
      </c>
      <c r="E965">
        <v>77834</v>
      </c>
      <c r="F965" t="s">
        <v>363</v>
      </c>
      <c r="G965">
        <v>71715</v>
      </c>
      <c r="H965" s="2">
        <v>2.21</v>
      </c>
      <c r="I965" s="1">
        <v>45373</v>
      </c>
      <c r="J965" t="s">
        <v>14</v>
      </c>
    </row>
    <row r="966" spans="1:10" x14ac:dyDescent="0.25">
      <c r="A966" t="s">
        <v>1146</v>
      </c>
      <c r="B966" t="s">
        <v>1147</v>
      </c>
      <c r="C966" t="s">
        <v>11</v>
      </c>
      <c r="D966" t="s">
        <v>12</v>
      </c>
      <c r="E966">
        <v>77833</v>
      </c>
      <c r="F966" t="s">
        <v>363</v>
      </c>
      <c r="G966">
        <v>71720</v>
      </c>
      <c r="H966" s="2">
        <v>13.34</v>
      </c>
      <c r="I966" s="1">
        <v>45133</v>
      </c>
      <c r="J966" t="s">
        <v>14</v>
      </c>
    </row>
    <row r="967" spans="1:10" x14ac:dyDescent="0.25">
      <c r="A967" t="s">
        <v>1146</v>
      </c>
      <c r="B967" t="s">
        <v>1147</v>
      </c>
      <c r="C967" t="s">
        <v>11</v>
      </c>
      <c r="D967" t="s">
        <v>12</v>
      </c>
      <c r="E967">
        <v>77833</v>
      </c>
      <c r="F967" t="s">
        <v>363</v>
      </c>
      <c r="G967">
        <v>71720</v>
      </c>
      <c r="H967" s="2">
        <v>13.34</v>
      </c>
      <c r="I967" s="1">
        <v>45373</v>
      </c>
      <c r="J967" t="s">
        <v>14</v>
      </c>
    </row>
    <row r="968" spans="1:10" x14ac:dyDescent="0.25">
      <c r="A968" t="s">
        <v>1148</v>
      </c>
      <c r="B968" t="s">
        <v>1149</v>
      </c>
      <c r="C968" t="s">
        <v>90</v>
      </c>
      <c r="D968" t="s">
        <v>12</v>
      </c>
      <c r="E968">
        <v>77057</v>
      </c>
      <c r="F968" t="s">
        <v>363</v>
      </c>
      <c r="G968">
        <v>71726</v>
      </c>
      <c r="H968" s="2">
        <v>7.41</v>
      </c>
      <c r="I968" s="1">
        <v>45133</v>
      </c>
      <c r="J968" t="s">
        <v>14</v>
      </c>
    </row>
    <row r="969" spans="1:10" x14ac:dyDescent="0.25">
      <c r="A969" t="s">
        <v>1148</v>
      </c>
      <c r="B969" t="s">
        <v>1149</v>
      </c>
      <c r="C969" t="s">
        <v>90</v>
      </c>
      <c r="D969" t="s">
        <v>12</v>
      </c>
      <c r="E969">
        <v>77057</v>
      </c>
      <c r="F969" t="s">
        <v>363</v>
      </c>
      <c r="G969">
        <v>71726</v>
      </c>
      <c r="H969" s="2">
        <v>7.41</v>
      </c>
      <c r="I969" s="1">
        <v>45373</v>
      </c>
      <c r="J969" t="s">
        <v>14</v>
      </c>
    </row>
    <row r="970" spans="1:10" x14ac:dyDescent="0.25">
      <c r="A970" t="s">
        <v>1150</v>
      </c>
      <c r="B970" t="s">
        <v>1151</v>
      </c>
      <c r="C970" t="s">
        <v>11</v>
      </c>
      <c r="D970" t="s">
        <v>12</v>
      </c>
      <c r="E970">
        <v>77834</v>
      </c>
      <c r="F970" t="s">
        <v>363</v>
      </c>
      <c r="G970">
        <v>71732</v>
      </c>
      <c r="H970" s="2">
        <v>23.93</v>
      </c>
      <c r="I970" s="1">
        <v>45133</v>
      </c>
      <c r="J970" t="s">
        <v>14</v>
      </c>
    </row>
    <row r="971" spans="1:10" x14ac:dyDescent="0.25">
      <c r="A971" t="s">
        <v>1150</v>
      </c>
      <c r="B971" t="s">
        <v>1151</v>
      </c>
      <c r="C971" t="s">
        <v>11</v>
      </c>
      <c r="D971" t="s">
        <v>12</v>
      </c>
      <c r="E971">
        <v>77834</v>
      </c>
      <c r="F971" t="s">
        <v>363</v>
      </c>
      <c r="G971">
        <v>71732</v>
      </c>
      <c r="H971" s="2">
        <v>23.93</v>
      </c>
      <c r="I971" s="1">
        <v>45373</v>
      </c>
      <c r="J971" t="s">
        <v>14</v>
      </c>
    </row>
    <row r="972" spans="1:10" x14ac:dyDescent="0.25">
      <c r="A972" t="s">
        <v>1152</v>
      </c>
      <c r="B972" t="s">
        <v>1153</v>
      </c>
      <c r="C972" t="s">
        <v>11</v>
      </c>
      <c r="D972" t="s">
        <v>12</v>
      </c>
      <c r="E972">
        <v>77834</v>
      </c>
      <c r="F972" t="s">
        <v>363</v>
      </c>
      <c r="G972">
        <v>71741</v>
      </c>
      <c r="H972" s="2">
        <v>22.24</v>
      </c>
      <c r="I972" s="1">
        <v>45133</v>
      </c>
      <c r="J972" t="s">
        <v>14</v>
      </c>
    </row>
    <row r="973" spans="1:10" x14ac:dyDescent="0.25">
      <c r="A973" t="s">
        <v>1152</v>
      </c>
      <c r="B973" t="s">
        <v>1153</v>
      </c>
      <c r="C973" t="s">
        <v>11</v>
      </c>
      <c r="D973" t="s">
        <v>12</v>
      </c>
      <c r="E973">
        <v>77834</v>
      </c>
      <c r="F973" t="s">
        <v>363</v>
      </c>
      <c r="G973">
        <v>71741</v>
      </c>
      <c r="H973" s="2">
        <v>22.24</v>
      </c>
      <c r="I973" s="1">
        <v>45373</v>
      </c>
      <c r="J973" t="s">
        <v>14</v>
      </c>
    </row>
    <row r="974" spans="1:10" x14ac:dyDescent="0.25">
      <c r="A974" t="s">
        <v>698</v>
      </c>
      <c r="B974" t="s">
        <v>1154</v>
      </c>
      <c r="C974" t="s">
        <v>17</v>
      </c>
      <c r="D974" t="s">
        <v>12</v>
      </c>
      <c r="E974">
        <v>77840</v>
      </c>
      <c r="F974" t="s">
        <v>363</v>
      </c>
      <c r="G974">
        <v>71775</v>
      </c>
      <c r="H974" s="2">
        <v>114</v>
      </c>
      <c r="I974" s="1">
        <v>45133</v>
      </c>
      <c r="J974" t="s">
        <v>14</v>
      </c>
    </row>
    <row r="975" spans="1:10" x14ac:dyDescent="0.25">
      <c r="A975" t="s">
        <v>698</v>
      </c>
      <c r="B975" t="s">
        <v>1155</v>
      </c>
      <c r="F975" t="s">
        <v>363</v>
      </c>
      <c r="G975">
        <v>71775</v>
      </c>
      <c r="H975" s="2">
        <v>114</v>
      </c>
      <c r="I975" s="1">
        <v>45373</v>
      </c>
      <c r="J975" t="s">
        <v>14</v>
      </c>
    </row>
    <row r="976" spans="1:10" x14ac:dyDescent="0.25">
      <c r="A976" t="s">
        <v>1156</v>
      </c>
      <c r="B976" t="s">
        <v>1157</v>
      </c>
      <c r="C976" t="s">
        <v>207</v>
      </c>
      <c r="D976" t="s">
        <v>197</v>
      </c>
      <c r="E976">
        <v>43218</v>
      </c>
      <c r="F976" t="s">
        <v>363</v>
      </c>
      <c r="G976">
        <v>71853</v>
      </c>
      <c r="H976" s="2">
        <v>57.41</v>
      </c>
      <c r="I976" s="1">
        <v>45140</v>
      </c>
      <c r="J976" t="s">
        <v>14</v>
      </c>
    </row>
    <row r="977" spans="1:10" x14ac:dyDescent="0.25">
      <c r="A977" t="s">
        <v>1156</v>
      </c>
      <c r="B977" t="s">
        <v>1157</v>
      </c>
      <c r="C977" t="s">
        <v>207</v>
      </c>
      <c r="D977" t="s">
        <v>197</v>
      </c>
      <c r="E977">
        <v>43218</v>
      </c>
      <c r="F977" t="s">
        <v>363</v>
      </c>
      <c r="G977">
        <v>71853</v>
      </c>
      <c r="H977" s="2">
        <v>57.41</v>
      </c>
      <c r="I977" s="1">
        <v>45373</v>
      </c>
      <c r="J977" t="s">
        <v>14</v>
      </c>
    </row>
    <row r="978" spans="1:10" x14ac:dyDescent="0.25">
      <c r="A978" t="s">
        <v>1158</v>
      </c>
      <c r="B978" t="s">
        <v>1159</v>
      </c>
      <c r="C978" t="s">
        <v>11</v>
      </c>
      <c r="D978" t="s">
        <v>12</v>
      </c>
      <c r="E978" t="s">
        <v>1160</v>
      </c>
      <c r="F978" t="s">
        <v>363</v>
      </c>
      <c r="G978">
        <v>71866</v>
      </c>
      <c r="H978" s="2">
        <v>66.72</v>
      </c>
      <c r="I978" s="1">
        <v>45140</v>
      </c>
      <c r="J978" t="s">
        <v>14</v>
      </c>
    </row>
    <row r="979" spans="1:10" x14ac:dyDescent="0.25">
      <c r="A979" t="s">
        <v>1158</v>
      </c>
      <c r="B979" t="s">
        <v>1159</v>
      </c>
      <c r="C979" t="s">
        <v>11</v>
      </c>
      <c r="D979" t="s">
        <v>12</v>
      </c>
      <c r="E979" t="s">
        <v>1160</v>
      </c>
      <c r="F979" t="s">
        <v>363</v>
      </c>
      <c r="G979">
        <v>71866</v>
      </c>
      <c r="H979" s="2">
        <v>66.72</v>
      </c>
      <c r="I979" s="1">
        <v>45373</v>
      </c>
      <c r="J979" t="s">
        <v>14</v>
      </c>
    </row>
    <row r="980" spans="1:10" x14ac:dyDescent="0.25">
      <c r="A980" t="s">
        <v>1161</v>
      </c>
      <c r="B980" t="s">
        <v>1162</v>
      </c>
      <c r="C980" t="s">
        <v>1163</v>
      </c>
      <c r="D980" t="s">
        <v>12</v>
      </c>
      <c r="E980">
        <v>77355</v>
      </c>
      <c r="F980" t="s">
        <v>363</v>
      </c>
      <c r="G980">
        <v>71869</v>
      </c>
      <c r="H980" s="2">
        <v>13.39</v>
      </c>
      <c r="I980" s="1">
        <v>45140</v>
      </c>
      <c r="J980" t="s">
        <v>14</v>
      </c>
    </row>
    <row r="981" spans="1:10" x14ac:dyDescent="0.25">
      <c r="A981" t="s">
        <v>1161</v>
      </c>
      <c r="B981" t="s">
        <v>1162</v>
      </c>
      <c r="C981" t="s">
        <v>1163</v>
      </c>
      <c r="D981" t="s">
        <v>12</v>
      </c>
      <c r="E981">
        <v>77355</v>
      </c>
      <c r="F981" t="s">
        <v>363</v>
      </c>
      <c r="G981">
        <v>71869</v>
      </c>
      <c r="H981" s="2">
        <v>13.39</v>
      </c>
      <c r="I981" s="1">
        <v>45373</v>
      </c>
      <c r="J981" t="s">
        <v>14</v>
      </c>
    </row>
    <row r="982" spans="1:10" x14ac:dyDescent="0.25">
      <c r="A982" t="s">
        <v>1164</v>
      </c>
      <c r="B982" t="s">
        <v>1165</v>
      </c>
      <c r="C982" t="s">
        <v>207</v>
      </c>
      <c r="D982" t="s">
        <v>197</v>
      </c>
      <c r="E982">
        <v>43218</v>
      </c>
      <c r="F982" t="s">
        <v>363</v>
      </c>
      <c r="G982">
        <v>71929</v>
      </c>
      <c r="H982" s="2">
        <v>120.2</v>
      </c>
      <c r="I982" s="1">
        <v>45140</v>
      </c>
      <c r="J982" t="s">
        <v>14</v>
      </c>
    </row>
    <row r="983" spans="1:10" x14ac:dyDescent="0.25">
      <c r="A983" t="s">
        <v>1164</v>
      </c>
      <c r="B983" t="s">
        <v>1165</v>
      </c>
      <c r="C983" t="s">
        <v>207</v>
      </c>
      <c r="D983" t="s">
        <v>197</v>
      </c>
      <c r="E983">
        <v>43218</v>
      </c>
      <c r="F983" t="s">
        <v>363</v>
      </c>
      <c r="G983">
        <v>71929</v>
      </c>
      <c r="H983" s="2">
        <v>120.2</v>
      </c>
      <c r="I983" s="1">
        <v>45373</v>
      </c>
      <c r="J983" t="s">
        <v>14</v>
      </c>
    </row>
    <row r="984" spans="1:10" x14ac:dyDescent="0.25">
      <c r="A984" t="s">
        <v>678</v>
      </c>
      <c r="B984" t="s">
        <v>66</v>
      </c>
      <c r="C984" t="s">
        <v>63</v>
      </c>
      <c r="D984" t="s">
        <v>64</v>
      </c>
      <c r="E984" t="s">
        <v>67</v>
      </c>
      <c r="F984" t="s">
        <v>363</v>
      </c>
      <c r="G984">
        <v>74388</v>
      </c>
      <c r="H984" s="2">
        <v>1056.22</v>
      </c>
      <c r="I984" s="1">
        <v>45266</v>
      </c>
      <c r="J984" t="s">
        <v>14</v>
      </c>
    </row>
    <row r="985" spans="1:10" x14ac:dyDescent="0.25">
      <c r="A985" t="s">
        <v>678</v>
      </c>
      <c r="B985" t="s">
        <v>66</v>
      </c>
      <c r="C985" t="s">
        <v>63</v>
      </c>
      <c r="D985" t="s">
        <v>64</v>
      </c>
      <c r="E985" t="s">
        <v>67</v>
      </c>
      <c r="F985" t="s">
        <v>363</v>
      </c>
      <c r="G985">
        <v>74388</v>
      </c>
      <c r="H985" s="2">
        <v>1056.22</v>
      </c>
      <c r="I985" s="1">
        <v>45364</v>
      </c>
      <c r="J985" t="s">
        <v>14</v>
      </c>
    </row>
    <row r="986" spans="1:10" x14ac:dyDescent="0.25">
      <c r="A986" t="s">
        <v>1166</v>
      </c>
      <c r="B986" t="s">
        <v>1167</v>
      </c>
      <c r="C986" t="s">
        <v>90</v>
      </c>
      <c r="D986" t="s">
        <v>12</v>
      </c>
      <c r="E986">
        <v>77242</v>
      </c>
      <c r="F986" t="s">
        <v>363</v>
      </c>
      <c r="G986">
        <v>75793</v>
      </c>
      <c r="H986" s="2">
        <v>1950</v>
      </c>
      <c r="I986" s="1">
        <v>45357</v>
      </c>
      <c r="J986" t="s">
        <v>15</v>
      </c>
    </row>
    <row r="987" spans="1:10" x14ac:dyDescent="0.25">
      <c r="A987" t="s">
        <v>627</v>
      </c>
      <c r="B987" t="s">
        <v>30</v>
      </c>
      <c r="C987" t="s">
        <v>11</v>
      </c>
      <c r="D987" t="s">
        <v>12</v>
      </c>
      <c r="E987">
        <v>77833</v>
      </c>
      <c r="F987" t="s">
        <v>363</v>
      </c>
      <c r="G987">
        <v>75794</v>
      </c>
      <c r="H987" s="2">
        <v>2298.1</v>
      </c>
      <c r="I987" s="1">
        <v>45357</v>
      </c>
      <c r="J987" t="s">
        <v>15</v>
      </c>
    </row>
    <row r="988" spans="1:10" x14ac:dyDescent="0.25">
      <c r="A988" t="s">
        <v>1168</v>
      </c>
      <c r="B988" t="s">
        <v>1169</v>
      </c>
      <c r="C988" t="s">
        <v>1170</v>
      </c>
      <c r="D988" t="s">
        <v>1171</v>
      </c>
      <c r="E988">
        <v>52404</v>
      </c>
      <c r="F988" t="s">
        <v>363</v>
      </c>
      <c r="G988">
        <v>75801</v>
      </c>
      <c r="H988" s="2">
        <v>1075</v>
      </c>
      <c r="I988" s="1">
        <v>45357</v>
      </c>
      <c r="J988" t="s">
        <v>15</v>
      </c>
    </row>
    <row r="989" spans="1:10" x14ac:dyDescent="0.25">
      <c r="A989" t="s">
        <v>1172</v>
      </c>
      <c r="B989" t="s">
        <v>1173</v>
      </c>
      <c r="F989" t="s">
        <v>363</v>
      </c>
      <c r="G989">
        <v>75802</v>
      </c>
      <c r="H989" s="2">
        <v>700</v>
      </c>
      <c r="I989" s="1">
        <v>45357</v>
      </c>
      <c r="J989" t="s">
        <v>15</v>
      </c>
    </row>
    <row r="990" spans="1:10" x14ac:dyDescent="0.25">
      <c r="A990" t="s">
        <v>820</v>
      </c>
      <c r="B990" t="s">
        <v>49</v>
      </c>
      <c r="C990" t="s">
        <v>11</v>
      </c>
      <c r="D990" t="s">
        <v>12</v>
      </c>
      <c r="E990" t="s">
        <v>50</v>
      </c>
      <c r="F990" t="s">
        <v>363</v>
      </c>
      <c r="G990">
        <v>75803</v>
      </c>
      <c r="H990" s="2">
        <v>3056.14</v>
      </c>
      <c r="I990" s="1">
        <v>45357</v>
      </c>
      <c r="J990" t="s">
        <v>15</v>
      </c>
    </row>
    <row r="991" spans="1:10" x14ac:dyDescent="0.25">
      <c r="A991" t="s">
        <v>1174</v>
      </c>
      <c r="B991" t="s">
        <v>1175</v>
      </c>
      <c r="C991" t="s">
        <v>11</v>
      </c>
      <c r="D991" t="s">
        <v>12</v>
      </c>
      <c r="E991">
        <v>77834</v>
      </c>
      <c r="F991" t="s">
        <v>363</v>
      </c>
      <c r="G991">
        <v>75804</v>
      </c>
      <c r="H991" s="2">
        <v>1620</v>
      </c>
      <c r="I991" s="1">
        <v>45357</v>
      </c>
      <c r="J991" t="s">
        <v>15</v>
      </c>
    </row>
    <row r="992" spans="1:10" x14ac:dyDescent="0.25">
      <c r="A992" t="s">
        <v>639</v>
      </c>
      <c r="B992" t="s">
        <v>640</v>
      </c>
      <c r="C992" t="s">
        <v>76</v>
      </c>
      <c r="D992" t="s">
        <v>12</v>
      </c>
      <c r="E992">
        <v>77802</v>
      </c>
      <c r="F992" t="s">
        <v>363</v>
      </c>
      <c r="G992">
        <v>75805</v>
      </c>
      <c r="H992" s="2">
        <v>448.66</v>
      </c>
      <c r="I992" s="1">
        <v>45357</v>
      </c>
      <c r="J992" t="s">
        <v>15</v>
      </c>
    </row>
    <row r="993" spans="1:10" x14ac:dyDescent="0.25">
      <c r="A993" t="s">
        <v>645</v>
      </c>
      <c r="B993" t="s">
        <v>326</v>
      </c>
      <c r="C993" t="s">
        <v>11</v>
      </c>
      <c r="D993" t="s">
        <v>12</v>
      </c>
      <c r="E993" t="s">
        <v>37</v>
      </c>
      <c r="F993" t="s">
        <v>363</v>
      </c>
      <c r="G993">
        <v>75806</v>
      </c>
      <c r="H993" s="2">
        <v>121.19</v>
      </c>
      <c r="I993" s="1">
        <v>45357</v>
      </c>
      <c r="J993" t="s">
        <v>15</v>
      </c>
    </row>
    <row r="994" spans="1:10" x14ac:dyDescent="0.25">
      <c r="A994" t="s">
        <v>1176</v>
      </c>
      <c r="B994" t="s">
        <v>137</v>
      </c>
      <c r="C994" t="s">
        <v>76</v>
      </c>
      <c r="D994" t="s">
        <v>12</v>
      </c>
      <c r="E994">
        <v>77807</v>
      </c>
      <c r="F994" t="s">
        <v>363</v>
      </c>
      <c r="G994">
        <v>75807</v>
      </c>
      <c r="H994" s="2">
        <v>702</v>
      </c>
      <c r="I994" s="1">
        <v>45357</v>
      </c>
      <c r="J994" t="s">
        <v>15</v>
      </c>
    </row>
    <row r="995" spans="1:10" x14ac:dyDescent="0.25">
      <c r="A995" t="s">
        <v>1177</v>
      </c>
      <c r="B995" t="s">
        <v>1178</v>
      </c>
      <c r="C995" t="s">
        <v>71</v>
      </c>
      <c r="D995" t="s">
        <v>72</v>
      </c>
      <c r="E995" t="s">
        <v>1179</v>
      </c>
      <c r="F995" t="s">
        <v>363</v>
      </c>
      <c r="G995">
        <v>75808</v>
      </c>
      <c r="H995" s="2">
        <v>46.04</v>
      </c>
      <c r="I995" s="1">
        <v>45357</v>
      </c>
      <c r="J995" t="s">
        <v>15</v>
      </c>
    </row>
    <row r="996" spans="1:10" x14ac:dyDescent="0.25">
      <c r="A996" t="s">
        <v>646</v>
      </c>
      <c r="B996" t="s">
        <v>16</v>
      </c>
      <c r="C996" t="s">
        <v>17</v>
      </c>
      <c r="D996" t="s">
        <v>12</v>
      </c>
      <c r="E996">
        <v>77840</v>
      </c>
      <c r="F996" t="s">
        <v>363</v>
      </c>
      <c r="G996">
        <v>75809</v>
      </c>
      <c r="H996" s="2">
        <v>1520</v>
      </c>
      <c r="I996" s="1">
        <v>45357</v>
      </c>
      <c r="J996" t="s">
        <v>15</v>
      </c>
    </row>
    <row r="997" spans="1:10" x14ac:dyDescent="0.25">
      <c r="A997" t="s">
        <v>1180</v>
      </c>
      <c r="B997" t="s">
        <v>1181</v>
      </c>
      <c r="C997" t="s">
        <v>1182</v>
      </c>
      <c r="D997" t="s">
        <v>316</v>
      </c>
      <c r="E997">
        <v>54770</v>
      </c>
      <c r="F997" t="s">
        <v>363</v>
      </c>
      <c r="G997">
        <v>75810</v>
      </c>
      <c r="H997" s="2">
        <v>5310.5</v>
      </c>
      <c r="I997" s="1">
        <v>45357</v>
      </c>
      <c r="J997" t="s">
        <v>15</v>
      </c>
    </row>
    <row r="998" spans="1:10" x14ac:dyDescent="0.25">
      <c r="A998" t="s">
        <v>647</v>
      </c>
      <c r="B998" t="s">
        <v>56</v>
      </c>
      <c r="C998" t="s">
        <v>57</v>
      </c>
      <c r="D998" t="s">
        <v>12</v>
      </c>
      <c r="E998">
        <v>78664</v>
      </c>
      <c r="F998" t="s">
        <v>363</v>
      </c>
      <c r="G998">
        <v>75811</v>
      </c>
      <c r="H998" s="2">
        <v>23279.78</v>
      </c>
      <c r="I998" s="1">
        <v>45357</v>
      </c>
      <c r="J998" t="s">
        <v>15</v>
      </c>
    </row>
    <row r="999" spans="1:10" x14ac:dyDescent="0.25">
      <c r="A999" t="s">
        <v>654</v>
      </c>
      <c r="B999" t="s">
        <v>365</v>
      </c>
      <c r="C999" t="s">
        <v>11</v>
      </c>
      <c r="D999" t="s">
        <v>12</v>
      </c>
      <c r="E999" t="s">
        <v>48</v>
      </c>
      <c r="F999" t="s">
        <v>363</v>
      </c>
      <c r="G999">
        <v>75812</v>
      </c>
      <c r="H999" s="2">
        <v>1440</v>
      </c>
      <c r="I999" s="1">
        <v>45357</v>
      </c>
      <c r="J999" t="s">
        <v>15</v>
      </c>
    </row>
    <row r="1000" spans="1:10" x14ac:dyDescent="0.25">
      <c r="A1000" t="s">
        <v>1183</v>
      </c>
      <c r="B1000" t="s">
        <v>1184</v>
      </c>
      <c r="C1000" t="s">
        <v>11</v>
      </c>
      <c r="D1000" t="s">
        <v>12</v>
      </c>
      <c r="E1000">
        <v>77833</v>
      </c>
      <c r="F1000" t="s">
        <v>363</v>
      </c>
      <c r="G1000">
        <v>75813</v>
      </c>
      <c r="H1000" s="2">
        <v>30</v>
      </c>
      <c r="I1000" s="1">
        <v>45357</v>
      </c>
      <c r="J1000" t="s">
        <v>15</v>
      </c>
    </row>
    <row r="1001" spans="1:10" x14ac:dyDescent="0.25">
      <c r="A1001" t="s">
        <v>628</v>
      </c>
      <c r="B1001" t="s">
        <v>31</v>
      </c>
      <c r="C1001" t="s">
        <v>11</v>
      </c>
      <c r="D1001" t="s">
        <v>12</v>
      </c>
      <c r="E1001">
        <v>77833</v>
      </c>
      <c r="F1001" t="s">
        <v>363</v>
      </c>
      <c r="G1001">
        <v>75814</v>
      </c>
      <c r="H1001" s="2">
        <v>535.66999999999996</v>
      </c>
      <c r="I1001" s="1">
        <v>45357</v>
      </c>
      <c r="J1001" t="s">
        <v>15</v>
      </c>
    </row>
    <row r="1002" spans="1:10" x14ac:dyDescent="0.25">
      <c r="A1002" t="s">
        <v>836</v>
      </c>
      <c r="B1002" t="s">
        <v>374</v>
      </c>
      <c r="C1002" t="s">
        <v>11</v>
      </c>
      <c r="D1002" t="s">
        <v>12</v>
      </c>
      <c r="E1002" t="s">
        <v>37</v>
      </c>
      <c r="F1002" t="s">
        <v>363</v>
      </c>
      <c r="G1002">
        <v>75815</v>
      </c>
      <c r="H1002" s="2">
        <v>180</v>
      </c>
      <c r="I1002" s="1">
        <v>45357</v>
      </c>
      <c r="J1002" t="s">
        <v>15</v>
      </c>
    </row>
    <row r="1003" spans="1:10" x14ac:dyDescent="0.25">
      <c r="A1003" t="s">
        <v>661</v>
      </c>
      <c r="B1003" t="s">
        <v>318</v>
      </c>
      <c r="C1003" t="s">
        <v>11</v>
      </c>
      <c r="D1003" t="s">
        <v>12</v>
      </c>
      <c r="E1003">
        <v>77833</v>
      </c>
      <c r="F1003" t="s">
        <v>363</v>
      </c>
      <c r="G1003">
        <v>75816</v>
      </c>
      <c r="H1003" s="2">
        <v>15529</v>
      </c>
      <c r="I1003" s="1">
        <v>45357</v>
      </c>
      <c r="J1003" t="s">
        <v>15</v>
      </c>
    </row>
    <row r="1004" spans="1:10" x14ac:dyDescent="0.25">
      <c r="A1004" t="s">
        <v>662</v>
      </c>
      <c r="B1004" t="s">
        <v>104</v>
      </c>
      <c r="C1004" t="s">
        <v>53</v>
      </c>
      <c r="D1004" t="s">
        <v>12</v>
      </c>
      <c r="E1004" t="s">
        <v>105</v>
      </c>
      <c r="F1004" t="s">
        <v>363</v>
      </c>
      <c r="G1004">
        <v>75822</v>
      </c>
      <c r="H1004" s="2">
        <v>16275.75</v>
      </c>
      <c r="I1004" s="1">
        <v>45357</v>
      </c>
      <c r="J1004" t="s">
        <v>15</v>
      </c>
    </row>
    <row r="1005" spans="1:10" x14ac:dyDescent="0.25">
      <c r="A1005" t="s">
        <v>1185</v>
      </c>
      <c r="B1005" t="s">
        <v>1186</v>
      </c>
      <c r="C1005" t="s">
        <v>11</v>
      </c>
      <c r="D1005" t="s">
        <v>12</v>
      </c>
      <c r="E1005">
        <v>77834</v>
      </c>
      <c r="F1005" t="s">
        <v>363</v>
      </c>
      <c r="G1005">
        <v>75823</v>
      </c>
      <c r="H1005" s="2">
        <v>35</v>
      </c>
      <c r="I1005" s="1">
        <v>45357</v>
      </c>
      <c r="J1005" t="s">
        <v>15</v>
      </c>
    </row>
    <row r="1006" spans="1:10" x14ac:dyDescent="0.25">
      <c r="A1006" t="s">
        <v>666</v>
      </c>
      <c r="B1006" t="s">
        <v>61</v>
      </c>
      <c r="C1006" t="s">
        <v>11</v>
      </c>
      <c r="D1006" t="s">
        <v>12</v>
      </c>
      <c r="E1006">
        <v>77833</v>
      </c>
      <c r="F1006" t="s">
        <v>363</v>
      </c>
      <c r="G1006">
        <v>75824</v>
      </c>
      <c r="H1006" s="2">
        <v>3138.6</v>
      </c>
      <c r="I1006" s="1">
        <v>45357</v>
      </c>
      <c r="J1006" t="s">
        <v>15</v>
      </c>
    </row>
    <row r="1007" spans="1:10" x14ac:dyDescent="0.25">
      <c r="A1007" t="s">
        <v>667</v>
      </c>
      <c r="B1007" t="s">
        <v>668</v>
      </c>
      <c r="C1007" t="s">
        <v>669</v>
      </c>
      <c r="D1007" t="s">
        <v>12</v>
      </c>
      <c r="E1007" t="s">
        <v>670</v>
      </c>
      <c r="F1007" t="s">
        <v>363</v>
      </c>
      <c r="G1007">
        <v>75825</v>
      </c>
      <c r="H1007" s="2">
        <v>1836.44</v>
      </c>
      <c r="I1007" s="1">
        <v>45357</v>
      </c>
      <c r="J1007" t="s">
        <v>15</v>
      </c>
    </row>
    <row r="1008" spans="1:10" x14ac:dyDescent="0.25">
      <c r="A1008" t="s">
        <v>1187</v>
      </c>
      <c r="B1008" t="s">
        <v>388</v>
      </c>
      <c r="C1008" t="s">
        <v>236</v>
      </c>
      <c r="D1008" t="s">
        <v>46</v>
      </c>
      <c r="E1008" t="s">
        <v>389</v>
      </c>
      <c r="F1008" t="s">
        <v>363</v>
      </c>
      <c r="G1008">
        <v>75826</v>
      </c>
      <c r="H1008" s="2">
        <v>19377</v>
      </c>
      <c r="I1008" s="1">
        <v>45357</v>
      </c>
      <c r="J1008" t="s">
        <v>15</v>
      </c>
    </row>
    <row r="1009" spans="1:10" x14ac:dyDescent="0.25">
      <c r="A1009" t="s">
        <v>1188</v>
      </c>
      <c r="B1009" t="s">
        <v>237</v>
      </c>
      <c r="C1009" t="s">
        <v>238</v>
      </c>
      <c r="D1009" t="s">
        <v>239</v>
      </c>
      <c r="E1009" t="s">
        <v>240</v>
      </c>
      <c r="F1009" t="s">
        <v>363</v>
      </c>
      <c r="G1009">
        <v>75827</v>
      </c>
      <c r="H1009" s="2">
        <v>273.24</v>
      </c>
      <c r="I1009" s="1">
        <v>45357</v>
      </c>
      <c r="J1009" t="s">
        <v>15</v>
      </c>
    </row>
    <row r="1010" spans="1:10" x14ac:dyDescent="0.25">
      <c r="A1010" t="s">
        <v>1189</v>
      </c>
      <c r="B1010" t="s">
        <v>1190</v>
      </c>
      <c r="C1010" t="s">
        <v>1191</v>
      </c>
      <c r="D1010" t="s">
        <v>12</v>
      </c>
      <c r="E1010">
        <v>78602</v>
      </c>
      <c r="F1010" t="s">
        <v>363</v>
      </c>
      <c r="G1010">
        <v>75828</v>
      </c>
      <c r="H1010" s="2">
        <v>1184.5</v>
      </c>
      <c r="I1010" s="1">
        <v>45357</v>
      </c>
      <c r="J1010" t="s">
        <v>15</v>
      </c>
    </row>
    <row r="1011" spans="1:10" x14ac:dyDescent="0.25">
      <c r="A1011" t="s">
        <v>1192</v>
      </c>
      <c r="B1011" t="s">
        <v>1193</v>
      </c>
      <c r="C1011" t="s">
        <v>262</v>
      </c>
      <c r="D1011" t="s">
        <v>12</v>
      </c>
      <c r="E1011" t="s">
        <v>1194</v>
      </c>
      <c r="F1011" t="s">
        <v>363</v>
      </c>
      <c r="G1011">
        <v>75829</v>
      </c>
      <c r="H1011" s="2">
        <v>2348.5</v>
      </c>
      <c r="I1011" s="1">
        <v>45357</v>
      </c>
      <c r="J1011" t="s">
        <v>15</v>
      </c>
    </row>
    <row r="1012" spans="1:10" x14ac:dyDescent="0.25">
      <c r="A1012" t="s">
        <v>676</v>
      </c>
      <c r="B1012" t="s">
        <v>319</v>
      </c>
      <c r="C1012" t="s">
        <v>211</v>
      </c>
      <c r="D1012" t="s">
        <v>12</v>
      </c>
      <c r="E1012">
        <v>77879</v>
      </c>
      <c r="F1012" t="s">
        <v>363</v>
      </c>
      <c r="G1012">
        <v>75830</v>
      </c>
      <c r="H1012" s="2">
        <v>3350</v>
      </c>
      <c r="I1012" s="1">
        <v>45357</v>
      </c>
      <c r="J1012" t="s">
        <v>15</v>
      </c>
    </row>
    <row r="1013" spans="1:10" x14ac:dyDescent="0.25">
      <c r="A1013" t="s">
        <v>1117</v>
      </c>
      <c r="B1013" t="s">
        <v>1118</v>
      </c>
      <c r="C1013" t="s">
        <v>218</v>
      </c>
      <c r="D1013" t="s">
        <v>40</v>
      </c>
      <c r="E1013">
        <v>63146</v>
      </c>
      <c r="F1013" t="s">
        <v>363</v>
      </c>
      <c r="G1013">
        <v>75831</v>
      </c>
      <c r="H1013" s="2">
        <v>2588</v>
      </c>
      <c r="I1013" s="1">
        <v>45357</v>
      </c>
      <c r="J1013" t="s">
        <v>15</v>
      </c>
    </row>
    <row r="1014" spans="1:10" x14ac:dyDescent="0.25">
      <c r="A1014" t="s">
        <v>947</v>
      </c>
      <c r="B1014" t="s">
        <v>948</v>
      </c>
      <c r="C1014" t="s">
        <v>76</v>
      </c>
      <c r="D1014" t="s">
        <v>12</v>
      </c>
      <c r="E1014">
        <v>77807</v>
      </c>
      <c r="F1014" t="s">
        <v>363</v>
      </c>
      <c r="G1014">
        <v>75832</v>
      </c>
      <c r="H1014" s="2">
        <v>18900</v>
      </c>
      <c r="I1014" s="1">
        <v>45357</v>
      </c>
      <c r="J1014" t="s">
        <v>15</v>
      </c>
    </row>
    <row r="1015" spans="1:10" x14ac:dyDescent="0.25">
      <c r="A1015" t="s">
        <v>679</v>
      </c>
      <c r="B1015" t="s">
        <v>362</v>
      </c>
      <c r="C1015" t="s">
        <v>11</v>
      </c>
      <c r="D1015" t="s">
        <v>12</v>
      </c>
      <c r="E1015" t="s">
        <v>37</v>
      </c>
      <c r="F1015" t="s">
        <v>363</v>
      </c>
      <c r="G1015">
        <v>75833</v>
      </c>
      <c r="H1015" s="2">
        <v>1085.74</v>
      </c>
      <c r="I1015" s="1">
        <v>45357</v>
      </c>
      <c r="J1015" t="s">
        <v>15</v>
      </c>
    </row>
    <row r="1016" spans="1:10" x14ac:dyDescent="0.25">
      <c r="A1016" t="s">
        <v>629</v>
      </c>
      <c r="B1016" t="s">
        <v>32</v>
      </c>
      <c r="C1016" t="s">
        <v>33</v>
      </c>
      <c r="D1016" t="s">
        <v>12</v>
      </c>
      <c r="E1016" t="s">
        <v>34</v>
      </c>
      <c r="F1016" t="s">
        <v>363</v>
      </c>
      <c r="G1016">
        <v>75834</v>
      </c>
      <c r="H1016" s="2">
        <v>2643.25</v>
      </c>
      <c r="I1016" s="1">
        <v>45357</v>
      </c>
      <c r="J1016" t="s">
        <v>15</v>
      </c>
    </row>
    <row r="1017" spans="1:10" x14ac:dyDescent="0.25">
      <c r="A1017" t="s">
        <v>683</v>
      </c>
      <c r="B1017" t="s">
        <v>178</v>
      </c>
      <c r="F1017" t="s">
        <v>363</v>
      </c>
      <c r="G1017">
        <v>75835</v>
      </c>
      <c r="H1017" s="2">
        <v>76.05</v>
      </c>
      <c r="I1017" s="1">
        <v>45357</v>
      </c>
      <c r="J1017" t="s">
        <v>15</v>
      </c>
    </row>
    <row r="1018" spans="1:10" x14ac:dyDescent="0.25">
      <c r="A1018" t="s">
        <v>687</v>
      </c>
      <c r="B1018" t="s">
        <v>179</v>
      </c>
      <c r="C1018" t="s">
        <v>76</v>
      </c>
      <c r="D1018" t="s">
        <v>12</v>
      </c>
      <c r="E1018" t="s">
        <v>180</v>
      </c>
      <c r="F1018" t="s">
        <v>363</v>
      </c>
      <c r="G1018">
        <v>75836</v>
      </c>
      <c r="H1018" s="2">
        <v>857.5</v>
      </c>
      <c r="I1018" s="1">
        <v>45357</v>
      </c>
      <c r="J1018" t="s">
        <v>15</v>
      </c>
    </row>
    <row r="1019" spans="1:10" x14ac:dyDescent="0.25">
      <c r="A1019" t="s">
        <v>1121</v>
      </c>
      <c r="B1019" t="s">
        <v>356</v>
      </c>
      <c r="C1019" t="s">
        <v>285</v>
      </c>
      <c r="D1019" t="s">
        <v>286</v>
      </c>
      <c r="E1019" t="s">
        <v>357</v>
      </c>
      <c r="F1019" t="s">
        <v>363</v>
      </c>
      <c r="G1019">
        <v>75837</v>
      </c>
      <c r="H1019" s="2">
        <v>10153.92</v>
      </c>
      <c r="I1019" s="1">
        <v>45357</v>
      </c>
      <c r="J1019" t="s">
        <v>15</v>
      </c>
    </row>
    <row r="1020" spans="1:10" x14ac:dyDescent="0.25">
      <c r="A1020" t="s">
        <v>1195</v>
      </c>
      <c r="B1020" t="s">
        <v>1196</v>
      </c>
      <c r="C1020" t="s">
        <v>53</v>
      </c>
      <c r="D1020" t="s">
        <v>12</v>
      </c>
      <c r="E1020" t="s">
        <v>1197</v>
      </c>
      <c r="F1020" t="s">
        <v>363</v>
      </c>
      <c r="G1020">
        <v>75838</v>
      </c>
      <c r="H1020" s="2">
        <v>170.12</v>
      </c>
      <c r="I1020" s="1">
        <v>45357</v>
      </c>
      <c r="J1020" t="s">
        <v>15</v>
      </c>
    </row>
    <row r="1021" spans="1:10" x14ac:dyDescent="0.25">
      <c r="A1021" t="s">
        <v>956</v>
      </c>
      <c r="B1021" t="s">
        <v>68</v>
      </c>
      <c r="C1021" t="s">
        <v>53</v>
      </c>
      <c r="D1021" t="s">
        <v>12</v>
      </c>
      <c r="E1021" t="s">
        <v>69</v>
      </c>
      <c r="F1021" t="s">
        <v>363</v>
      </c>
      <c r="G1021">
        <v>75839</v>
      </c>
      <c r="H1021" s="2">
        <v>1243.3</v>
      </c>
      <c r="I1021" s="1">
        <v>45357</v>
      </c>
      <c r="J1021" t="s">
        <v>15</v>
      </c>
    </row>
    <row r="1022" spans="1:10" x14ac:dyDescent="0.25">
      <c r="A1022" t="s">
        <v>691</v>
      </c>
      <c r="B1022" t="s">
        <v>112</v>
      </c>
      <c r="C1022" t="s">
        <v>113</v>
      </c>
      <c r="D1022" t="s">
        <v>12</v>
      </c>
      <c r="E1022">
        <v>77835</v>
      </c>
      <c r="F1022" t="s">
        <v>363</v>
      </c>
      <c r="G1022">
        <v>75840</v>
      </c>
      <c r="H1022" s="2">
        <v>5739.61</v>
      </c>
      <c r="I1022" s="1">
        <v>45357</v>
      </c>
      <c r="J1022" t="s">
        <v>15</v>
      </c>
    </row>
    <row r="1023" spans="1:10" x14ac:dyDescent="0.25">
      <c r="A1023" t="s">
        <v>1198</v>
      </c>
      <c r="B1023" t="s">
        <v>1199</v>
      </c>
      <c r="C1023" t="s">
        <v>331</v>
      </c>
      <c r="D1023" t="s">
        <v>12</v>
      </c>
      <c r="E1023">
        <v>78940</v>
      </c>
      <c r="F1023" t="s">
        <v>363</v>
      </c>
      <c r="G1023">
        <v>75841</v>
      </c>
      <c r="H1023" s="2">
        <v>159.94999999999999</v>
      </c>
      <c r="I1023" s="1">
        <v>45357</v>
      </c>
      <c r="J1023" t="s">
        <v>15</v>
      </c>
    </row>
    <row r="1024" spans="1:10" x14ac:dyDescent="0.25">
      <c r="A1024" t="s">
        <v>698</v>
      </c>
      <c r="B1024" t="s">
        <v>1200</v>
      </c>
      <c r="C1024" t="s">
        <v>11</v>
      </c>
      <c r="D1024" t="s">
        <v>12</v>
      </c>
      <c r="E1024">
        <v>77833</v>
      </c>
      <c r="F1024" t="s">
        <v>363</v>
      </c>
      <c r="G1024">
        <v>75842</v>
      </c>
      <c r="H1024" s="2">
        <v>100</v>
      </c>
      <c r="I1024" s="1">
        <v>45357</v>
      </c>
      <c r="J1024" t="s">
        <v>15</v>
      </c>
    </row>
    <row r="1025" spans="1:10" x14ac:dyDescent="0.25">
      <c r="A1025" t="s">
        <v>856</v>
      </c>
      <c r="B1025" t="s">
        <v>366</v>
      </c>
      <c r="C1025" t="s">
        <v>367</v>
      </c>
      <c r="D1025" t="s">
        <v>12</v>
      </c>
      <c r="E1025" t="s">
        <v>368</v>
      </c>
      <c r="F1025" t="s">
        <v>363</v>
      </c>
      <c r="G1025">
        <v>75843</v>
      </c>
      <c r="H1025" s="2">
        <v>140</v>
      </c>
      <c r="I1025" s="1">
        <v>45357</v>
      </c>
      <c r="J1025" t="s">
        <v>15</v>
      </c>
    </row>
    <row r="1026" spans="1:10" x14ac:dyDescent="0.25">
      <c r="A1026" t="s">
        <v>696</v>
      </c>
      <c r="B1026" t="s">
        <v>264</v>
      </c>
      <c r="C1026" t="s">
        <v>53</v>
      </c>
      <c r="D1026" t="s">
        <v>12</v>
      </c>
      <c r="E1026">
        <v>75320</v>
      </c>
      <c r="F1026" t="s">
        <v>363</v>
      </c>
      <c r="G1026">
        <v>75844</v>
      </c>
      <c r="H1026" s="2">
        <v>617.30999999999995</v>
      </c>
      <c r="I1026" s="1">
        <v>45357</v>
      </c>
      <c r="J1026" t="s">
        <v>15</v>
      </c>
    </row>
    <row r="1027" spans="1:10" x14ac:dyDescent="0.25">
      <c r="A1027" t="s">
        <v>697</v>
      </c>
      <c r="B1027" t="s">
        <v>74</v>
      </c>
      <c r="C1027" t="s">
        <v>11</v>
      </c>
      <c r="D1027" t="s">
        <v>12</v>
      </c>
      <c r="E1027" t="s">
        <v>75</v>
      </c>
      <c r="F1027" t="s">
        <v>363</v>
      </c>
      <c r="G1027">
        <v>75845</v>
      </c>
      <c r="H1027" s="2">
        <v>5852</v>
      </c>
      <c r="I1027" s="1">
        <v>45357</v>
      </c>
      <c r="J1027" t="s">
        <v>15</v>
      </c>
    </row>
    <row r="1028" spans="1:10" x14ac:dyDescent="0.25">
      <c r="A1028" t="s">
        <v>1201</v>
      </c>
      <c r="B1028" t="s">
        <v>1202</v>
      </c>
      <c r="C1028" t="s">
        <v>1203</v>
      </c>
      <c r="D1028" t="s">
        <v>188</v>
      </c>
      <c r="E1028" t="s">
        <v>1204</v>
      </c>
      <c r="F1028" t="s">
        <v>363</v>
      </c>
      <c r="G1028">
        <v>75846</v>
      </c>
      <c r="H1028" s="2">
        <v>3175</v>
      </c>
      <c r="I1028" s="1">
        <v>45357</v>
      </c>
      <c r="J1028" t="s">
        <v>15</v>
      </c>
    </row>
    <row r="1029" spans="1:10" x14ac:dyDescent="0.25">
      <c r="A1029" t="s">
        <v>1205</v>
      </c>
      <c r="B1029" t="s">
        <v>1206</v>
      </c>
      <c r="C1029" t="s">
        <v>11</v>
      </c>
      <c r="D1029" t="s">
        <v>12</v>
      </c>
      <c r="E1029" t="s">
        <v>1207</v>
      </c>
      <c r="F1029" t="s">
        <v>363</v>
      </c>
      <c r="G1029">
        <v>75847</v>
      </c>
      <c r="H1029" s="2">
        <v>60.75</v>
      </c>
      <c r="I1029" s="1">
        <v>45357</v>
      </c>
      <c r="J1029" t="s">
        <v>15</v>
      </c>
    </row>
    <row r="1030" spans="1:10" x14ac:dyDescent="0.25">
      <c r="A1030" t="s">
        <v>858</v>
      </c>
      <c r="B1030" t="s">
        <v>266</v>
      </c>
      <c r="C1030" t="s">
        <v>267</v>
      </c>
      <c r="D1030" t="s">
        <v>40</v>
      </c>
      <c r="E1030" t="s">
        <v>268</v>
      </c>
      <c r="F1030" t="s">
        <v>363</v>
      </c>
      <c r="G1030">
        <v>75848</v>
      </c>
      <c r="H1030" s="2">
        <v>2776.66</v>
      </c>
      <c r="I1030" s="1">
        <v>45357</v>
      </c>
      <c r="J1030" t="s">
        <v>15</v>
      </c>
    </row>
    <row r="1031" spans="1:10" x14ac:dyDescent="0.25">
      <c r="A1031" t="s">
        <v>630</v>
      </c>
      <c r="B1031" t="s">
        <v>35</v>
      </c>
      <c r="C1031" t="s">
        <v>11</v>
      </c>
      <c r="D1031" t="s">
        <v>12</v>
      </c>
      <c r="E1031">
        <v>77833</v>
      </c>
      <c r="F1031" t="s">
        <v>363</v>
      </c>
      <c r="G1031">
        <v>75849</v>
      </c>
      <c r="H1031" s="2">
        <v>1200.96</v>
      </c>
      <c r="I1031" s="1">
        <v>45357</v>
      </c>
      <c r="J1031" t="s">
        <v>15</v>
      </c>
    </row>
    <row r="1032" spans="1:10" x14ac:dyDescent="0.25">
      <c r="A1032" t="s">
        <v>1208</v>
      </c>
      <c r="B1032" t="s">
        <v>1209</v>
      </c>
      <c r="C1032" t="s">
        <v>1210</v>
      </c>
      <c r="D1032" t="s">
        <v>286</v>
      </c>
      <c r="E1032">
        <v>36695</v>
      </c>
      <c r="F1032" t="s">
        <v>363</v>
      </c>
      <c r="G1032">
        <v>75850</v>
      </c>
      <c r="H1032" s="2">
        <v>1850</v>
      </c>
      <c r="I1032" s="1">
        <v>45357</v>
      </c>
      <c r="J1032" t="s">
        <v>15</v>
      </c>
    </row>
    <row r="1033" spans="1:10" x14ac:dyDescent="0.25">
      <c r="A1033" t="s">
        <v>963</v>
      </c>
      <c r="B1033" t="s">
        <v>182</v>
      </c>
      <c r="C1033" t="s">
        <v>53</v>
      </c>
      <c r="D1033" t="s">
        <v>12</v>
      </c>
      <c r="E1033" t="s">
        <v>183</v>
      </c>
      <c r="F1033" t="s">
        <v>363</v>
      </c>
      <c r="G1033">
        <v>75851</v>
      </c>
      <c r="H1033" s="2">
        <v>567.24</v>
      </c>
      <c r="I1033" s="1">
        <v>45357</v>
      </c>
      <c r="J1033" t="s">
        <v>15</v>
      </c>
    </row>
    <row r="1034" spans="1:10" x14ac:dyDescent="0.25">
      <c r="A1034" t="s">
        <v>867</v>
      </c>
      <c r="B1034" t="s">
        <v>184</v>
      </c>
      <c r="C1034" t="s">
        <v>53</v>
      </c>
      <c r="D1034" t="s">
        <v>12</v>
      </c>
      <c r="E1034">
        <v>75231</v>
      </c>
      <c r="F1034" t="s">
        <v>363</v>
      </c>
      <c r="G1034">
        <v>75852</v>
      </c>
      <c r="H1034" s="2">
        <v>3500</v>
      </c>
      <c r="I1034" s="1">
        <v>45357</v>
      </c>
      <c r="J1034" t="s">
        <v>15</v>
      </c>
    </row>
    <row r="1035" spans="1:10" x14ac:dyDescent="0.25">
      <c r="A1035" t="s">
        <v>1211</v>
      </c>
      <c r="B1035" t="s">
        <v>1212</v>
      </c>
      <c r="C1035" t="s">
        <v>71</v>
      </c>
      <c r="D1035" t="s">
        <v>72</v>
      </c>
      <c r="E1035" t="s">
        <v>1213</v>
      </c>
      <c r="F1035" t="s">
        <v>363</v>
      </c>
      <c r="G1035">
        <v>75853</v>
      </c>
      <c r="H1035" s="2">
        <v>74.77</v>
      </c>
      <c r="I1035" s="1">
        <v>45357</v>
      </c>
      <c r="J1035" t="s">
        <v>15</v>
      </c>
    </row>
    <row r="1036" spans="1:10" x14ac:dyDescent="0.25">
      <c r="A1036" t="s">
        <v>707</v>
      </c>
      <c r="B1036" t="s">
        <v>185</v>
      </c>
      <c r="C1036" t="s">
        <v>63</v>
      </c>
      <c r="D1036" t="s">
        <v>64</v>
      </c>
      <c r="E1036" t="s">
        <v>186</v>
      </c>
      <c r="F1036" t="s">
        <v>363</v>
      </c>
      <c r="G1036">
        <v>75854</v>
      </c>
      <c r="H1036" s="2">
        <v>278.91000000000003</v>
      </c>
      <c r="I1036" s="1">
        <v>45357</v>
      </c>
      <c r="J1036" t="s">
        <v>15</v>
      </c>
    </row>
    <row r="1037" spans="1:10" x14ac:dyDescent="0.25">
      <c r="A1037" t="s">
        <v>698</v>
      </c>
      <c r="B1037" t="s">
        <v>1214</v>
      </c>
      <c r="C1037" t="s">
        <v>11</v>
      </c>
      <c r="D1037" t="s">
        <v>12</v>
      </c>
      <c r="E1037">
        <v>77834</v>
      </c>
      <c r="F1037" t="s">
        <v>363</v>
      </c>
      <c r="G1037">
        <v>75855</v>
      </c>
      <c r="H1037" s="2">
        <v>100</v>
      </c>
      <c r="I1037" s="1">
        <v>45357</v>
      </c>
      <c r="J1037" t="s">
        <v>15</v>
      </c>
    </row>
    <row r="1038" spans="1:10" x14ac:dyDescent="0.25">
      <c r="A1038" t="s">
        <v>1215</v>
      </c>
      <c r="B1038" t="s">
        <v>1216</v>
      </c>
      <c r="F1038" t="s">
        <v>363</v>
      </c>
      <c r="G1038">
        <v>75856</v>
      </c>
      <c r="H1038" s="2">
        <v>434.87</v>
      </c>
      <c r="I1038" s="1">
        <v>45357</v>
      </c>
      <c r="J1038" t="s">
        <v>15</v>
      </c>
    </row>
    <row r="1039" spans="1:10" x14ac:dyDescent="0.25">
      <c r="A1039" t="s">
        <v>717</v>
      </c>
      <c r="B1039" t="s">
        <v>116</v>
      </c>
      <c r="C1039" t="s">
        <v>11</v>
      </c>
      <c r="D1039" t="s">
        <v>12</v>
      </c>
      <c r="E1039">
        <v>77833</v>
      </c>
      <c r="F1039" t="s">
        <v>363</v>
      </c>
      <c r="G1039">
        <v>75857</v>
      </c>
      <c r="H1039" s="2">
        <v>911.12</v>
      </c>
      <c r="I1039" s="1">
        <v>45357</v>
      </c>
      <c r="J1039" t="s">
        <v>15</v>
      </c>
    </row>
    <row r="1040" spans="1:10" x14ac:dyDescent="0.25">
      <c r="A1040" t="s">
        <v>1085</v>
      </c>
      <c r="B1040" t="s">
        <v>187</v>
      </c>
      <c r="C1040" t="s">
        <v>11</v>
      </c>
      <c r="D1040" t="s">
        <v>12</v>
      </c>
      <c r="E1040" t="s">
        <v>37</v>
      </c>
      <c r="F1040" t="s">
        <v>363</v>
      </c>
      <c r="G1040">
        <v>75858</v>
      </c>
      <c r="H1040" s="2">
        <v>2320.7399999999998</v>
      </c>
      <c r="I1040" s="1">
        <v>45357</v>
      </c>
      <c r="J1040" t="s">
        <v>15</v>
      </c>
    </row>
    <row r="1041" spans="1:10" x14ac:dyDescent="0.25">
      <c r="A1041" t="s">
        <v>973</v>
      </c>
      <c r="B1041" t="s">
        <v>272</v>
      </c>
      <c r="F1041" t="s">
        <v>363</v>
      </c>
      <c r="G1041">
        <v>75859</v>
      </c>
      <c r="H1041" s="2">
        <v>492.37</v>
      </c>
      <c r="I1041" s="1">
        <v>45357</v>
      </c>
      <c r="J1041" t="s">
        <v>15</v>
      </c>
    </row>
    <row r="1042" spans="1:10" x14ac:dyDescent="0.25">
      <c r="A1042" t="s">
        <v>873</v>
      </c>
      <c r="B1042" t="s">
        <v>874</v>
      </c>
      <c r="C1042" t="s">
        <v>63</v>
      </c>
      <c r="D1042" t="s">
        <v>64</v>
      </c>
      <c r="E1042">
        <v>60674</v>
      </c>
      <c r="F1042" t="s">
        <v>363</v>
      </c>
      <c r="G1042">
        <v>75860</v>
      </c>
      <c r="H1042" s="2">
        <v>7613.61</v>
      </c>
      <c r="I1042" s="1">
        <v>45357</v>
      </c>
      <c r="J1042" t="s">
        <v>15</v>
      </c>
    </row>
    <row r="1043" spans="1:10" x14ac:dyDescent="0.25">
      <c r="A1043" t="s">
        <v>698</v>
      </c>
      <c r="B1043" t="s">
        <v>1217</v>
      </c>
      <c r="C1043" t="s">
        <v>11</v>
      </c>
      <c r="D1043" t="s">
        <v>12</v>
      </c>
      <c r="E1043">
        <v>77833</v>
      </c>
      <c r="F1043" t="s">
        <v>363</v>
      </c>
      <c r="G1043">
        <v>75861</v>
      </c>
      <c r="H1043" s="2">
        <v>100</v>
      </c>
      <c r="I1043" s="1">
        <v>45357</v>
      </c>
      <c r="J1043" t="s">
        <v>15</v>
      </c>
    </row>
    <row r="1044" spans="1:10" x14ac:dyDescent="0.25">
      <c r="A1044" t="s">
        <v>881</v>
      </c>
      <c r="B1044" t="s">
        <v>334</v>
      </c>
      <c r="C1044" t="s">
        <v>335</v>
      </c>
      <c r="D1044" t="s">
        <v>197</v>
      </c>
      <c r="E1044" t="s">
        <v>336</v>
      </c>
      <c r="F1044" t="s">
        <v>363</v>
      </c>
      <c r="G1044">
        <v>75862</v>
      </c>
      <c r="H1044" s="2">
        <v>154.68</v>
      </c>
      <c r="I1044" s="1">
        <v>45357</v>
      </c>
      <c r="J1044" t="s">
        <v>15</v>
      </c>
    </row>
    <row r="1045" spans="1:10" x14ac:dyDescent="0.25">
      <c r="A1045" t="s">
        <v>698</v>
      </c>
      <c r="B1045" t="s">
        <v>1218</v>
      </c>
      <c r="C1045" t="s">
        <v>11</v>
      </c>
      <c r="D1045" t="s">
        <v>12</v>
      </c>
      <c r="E1045">
        <v>77833</v>
      </c>
      <c r="F1045" t="s">
        <v>363</v>
      </c>
      <c r="G1045">
        <v>75863</v>
      </c>
      <c r="H1045" s="2">
        <v>100</v>
      </c>
      <c r="I1045" s="1">
        <v>45357</v>
      </c>
      <c r="J1045" t="s">
        <v>15</v>
      </c>
    </row>
    <row r="1046" spans="1:10" x14ac:dyDescent="0.25">
      <c r="A1046" t="s">
        <v>982</v>
      </c>
      <c r="B1046" t="s">
        <v>124</v>
      </c>
      <c r="C1046" t="s">
        <v>125</v>
      </c>
      <c r="D1046" t="s">
        <v>12</v>
      </c>
      <c r="E1046">
        <v>77477</v>
      </c>
      <c r="F1046" t="s">
        <v>363</v>
      </c>
      <c r="G1046">
        <v>75864</v>
      </c>
      <c r="H1046" s="2">
        <v>1555.16</v>
      </c>
      <c r="I1046" s="1">
        <v>45357</v>
      </c>
      <c r="J1046" t="s">
        <v>15</v>
      </c>
    </row>
    <row r="1047" spans="1:10" x14ac:dyDescent="0.25">
      <c r="A1047" t="s">
        <v>1219</v>
      </c>
      <c r="B1047" t="s">
        <v>354</v>
      </c>
      <c r="C1047" t="s">
        <v>53</v>
      </c>
      <c r="D1047" t="s">
        <v>12</v>
      </c>
      <c r="E1047" t="s">
        <v>355</v>
      </c>
      <c r="F1047" t="s">
        <v>363</v>
      </c>
      <c r="G1047">
        <v>75865</v>
      </c>
      <c r="H1047" s="2">
        <v>130.49</v>
      </c>
      <c r="I1047" s="1">
        <v>45357</v>
      </c>
      <c r="J1047" t="s">
        <v>15</v>
      </c>
    </row>
    <row r="1048" spans="1:10" x14ac:dyDescent="0.25">
      <c r="A1048" t="s">
        <v>1220</v>
      </c>
      <c r="B1048" t="s">
        <v>317</v>
      </c>
      <c r="C1048" t="s">
        <v>63</v>
      </c>
      <c r="D1048" t="s">
        <v>64</v>
      </c>
      <c r="E1048">
        <v>60693</v>
      </c>
      <c r="F1048" t="s">
        <v>363</v>
      </c>
      <c r="G1048">
        <v>75866</v>
      </c>
      <c r="H1048" s="2">
        <v>129.6</v>
      </c>
      <c r="I1048" s="1">
        <v>45357</v>
      </c>
      <c r="J1048" t="s">
        <v>15</v>
      </c>
    </row>
    <row r="1049" spans="1:10" x14ac:dyDescent="0.25">
      <c r="A1049" t="s">
        <v>1221</v>
      </c>
      <c r="B1049" t="s">
        <v>1222</v>
      </c>
      <c r="C1049" t="s">
        <v>1223</v>
      </c>
      <c r="D1049" t="s">
        <v>1224</v>
      </c>
      <c r="E1049">
        <v>89123</v>
      </c>
      <c r="F1049" t="s">
        <v>363</v>
      </c>
      <c r="G1049">
        <v>75867</v>
      </c>
      <c r="H1049" s="2">
        <v>195</v>
      </c>
      <c r="I1049" s="1">
        <v>45357</v>
      </c>
      <c r="J1049" t="s">
        <v>15</v>
      </c>
    </row>
    <row r="1050" spans="1:10" x14ac:dyDescent="0.25">
      <c r="A1050" t="s">
        <v>632</v>
      </c>
      <c r="B1050" t="s">
        <v>38</v>
      </c>
      <c r="C1050" t="s">
        <v>39</v>
      </c>
      <c r="D1050" t="s">
        <v>40</v>
      </c>
      <c r="E1050" t="s">
        <v>41</v>
      </c>
      <c r="F1050" t="s">
        <v>363</v>
      </c>
      <c r="G1050">
        <v>75868</v>
      </c>
      <c r="H1050" s="2">
        <v>76.3</v>
      </c>
      <c r="I1050" s="1">
        <v>45357</v>
      </c>
      <c r="J1050" t="s">
        <v>15</v>
      </c>
    </row>
    <row r="1051" spans="1:10" x14ac:dyDescent="0.25">
      <c r="A1051" t="s">
        <v>1225</v>
      </c>
      <c r="B1051" t="s">
        <v>1226</v>
      </c>
      <c r="C1051" t="s">
        <v>11</v>
      </c>
      <c r="D1051" t="s">
        <v>12</v>
      </c>
      <c r="E1051">
        <v>77834</v>
      </c>
      <c r="F1051" t="s">
        <v>363</v>
      </c>
      <c r="G1051">
        <v>75869</v>
      </c>
      <c r="H1051" s="2">
        <v>3250</v>
      </c>
      <c r="I1051" s="1">
        <v>45357</v>
      </c>
      <c r="J1051" t="s">
        <v>15</v>
      </c>
    </row>
    <row r="1052" spans="1:10" x14ac:dyDescent="0.25">
      <c r="A1052" t="s">
        <v>1094</v>
      </c>
      <c r="B1052" t="s">
        <v>1095</v>
      </c>
      <c r="C1052" t="s">
        <v>11</v>
      </c>
      <c r="D1052" t="s">
        <v>12</v>
      </c>
      <c r="E1052" t="s">
        <v>37</v>
      </c>
      <c r="F1052" t="s">
        <v>363</v>
      </c>
      <c r="G1052">
        <v>75870</v>
      </c>
      <c r="H1052" s="2">
        <v>298.56</v>
      </c>
      <c r="I1052" s="1">
        <v>45357</v>
      </c>
      <c r="J1052" t="s">
        <v>15</v>
      </c>
    </row>
    <row r="1053" spans="1:10" x14ac:dyDescent="0.25">
      <c r="A1053" t="s">
        <v>633</v>
      </c>
      <c r="B1053" t="s">
        <v>42</v>
      </c>
      <c r="C1053" t="s">
        <v>11</v>
      </c>
      <c r="D1053" t="s">
        <v>12</v>
      </c>
      <c r="E1053" t="s">
        <v>43</v>
      </c>
      <c r="F1053" t="s">
        <v>363</v>
      </c>
      <c r="G1053">
        <v>75871</v>
      </c>
      <c r="H1053" s="2">
        <v>2846.29</v>
      </c>
      <c r="I1053" s="1">
        <v>45357</v>
      </c>
      <c r="J1053" t="s">
        <v>15</v>
      </c>
    </row>
    <row r="1054" spans="1:10" x14ac:dyDescent="0.25">
      <c r="A1054" t="s">
        <v>890</v>
      </c>
      <c r="B1054" t="s">
        <v>281</v>
      </c>
      <c r="C1054" t="s">
        <v>53</v>
      </c>
      <c r="D1054" t="s">
        <v>12</v>
      </c>
      <c r="E1054" t="s">
        <v>282</v>
      </c>
      <c r="F1054" t="s">
        <v>363</v>
      </c>
      <c r="G1054">
        <v>75875</v>
      </c>
      <c r="H1054" s="2">
        <v>871.09</v>
      </c>
      <c r="I1054" s="1">
        <v>45357</v>
      </c>
      <c r="J1054" t="s">
        <v>15</v>
      </c>
    </row>
    <row r="1055" spans="1:10" x14ac:dyDescent="0.25">
      <c r="A1055" t="s">
        <v>994</v>
      </c>
      <c r="B1055" t="s">
        <v>379</v>
      </c>
      <c r="C1055" t="s">
        <v>90</v>
      </c>
      <c r="D1055" t="s">
        <v>12</v>
      </c>
      <c r="E1055">
        <v>77073</v>
      </c>
      <c r="F1055" t="s">
        <v>363</v>
      </c>
      <c r="G1055">
        <v>75876</v>
      </c>
      <c r="H1055" s="2">
        <v>1625</v>
      </c>
      <c r="I1055" s="1">
        <v>45357</v>
      </c>
      <c r="J1055" t="s">
        <v>15</v>
      </c>
    </row>
    <row r="1056" spans="1:10" x14ac:dyDescent="0.25">
      <c r="A1056" t="s">
        <v>891</v>
      </c>
      <c r="B1056" t="s">
        <v>559</v>
      </c>
      <c r="C1056" t="s">
        <v>53</v>
      </c>
      <c r="D1056" t="s">
        <v>12</v>
      </c>
      <c r="E1056" t="s">
        <v>560</v>
      </c>
      <c r="F1056" t="s">
        <v>363</v>
      </c>
      <c r="G1056">
        <v>75877</v>
      </c>
      <c r="H1056" s="2">
        <v>8853.6</v>
      </c>
      <c r="I1056" s="1">
        <v>45357</v>
      </c>
      <c r="J1056" t="s">
        <v>15</v>
      </c>
    </row>
    <row r="1057" spans="1:10" x14ac:dyDescent="0.25">
      <c r="A1057" t="s">
        <v>995</v>
      </c>
      <c r="B1057" t="s">
        <v>241</v>
      </c>
      <c r="C1057" t="s">
        <v>53</v>
      </c>
      <c r="D1057" t="s">
        <v>12</v>
      </c>
      <c r="E1057" t="s">
        <v>242</v>
      </c>
      <c r="F1057" t="s">
        <v>363</v>
      </c>
      <c r="G1057">
        <v>75878</v>
      </c>
      <c r="H1057" s="2">
        <v>46.31</v>
      </c>
      <c r="I1057" s="1">
        <v>45357</v>
      </c>
      <c r="J1057" t="s">
        <v>15</v>
      </c>
    </row>
    <row r="1058" spans="1:10" x14ac:dyDescent="0.25">
      <c r="A1058" t="s">
        <v>743</v>
      </c>
      <c r="B1058" t="s">
        <v>20</v>
      </c>
      <c r="C1058" t="s">
        <v>21</v>
      </c>
      <c r="D1058" t="s">
        <v>22</v>
      </c>
      <c r="E1058" t="s">
        <v>23</v>
      </c>
      <c r="F1058" t="s">
        <v>363</v>
      </c>
      <c r="G1058">
        <v>75879</v>
      </c>
      <c r="H1058" s="2">
        <v>625.49</v>
      </c>
      <c r="I1058" s="1">
        <v>45357</v>
      </c>
      <c r="J1058" t="s">
        <v>15</v>
      </c>
    </row>
    <row r="1059" spans="1:10" x14ac:dyDescent="0.25">
      <c r="A1059" t="s">
        <v>744</v>
      </c>
      <c r="B1059" t="s">
        <v>745</v>
      </c>
      <c r="C1059" t="s">
        <v>25</v>
      </c>
      <c r="D1059" t="s">
        <v>12</v>
      </c>
      <c r="E1059" t="s">
        <v>746</v>
      </c>
      <c r="F1059" t="s">
        <v>363</v>
      </c>
      <c r="G1059">
        <v>75880</v>
      </c>
      <c r="H1059" s="2">
        <v>2500</v>
      </c>
      <c r="I1059" s="1">
        <v>45357</v>
      </c>
      <c r="J1059" t="s">
        <v>15</v>
      </c>
    </row>
    <row r="1060" spans="1:10" x14ac:dyDescent="0.25">
      <c r="A1060" t="s">
        <v>1227</v>
      </c>
      <c r="B1060" t="s">
        <v>1228</v>
      </c>
      <c r="F1060" t="s">
        <v>363</v>
      </c>
      <c r="G1060">
        <v>75881</v>
      </c>
      <c r="H1060" s="2">
        <v>696.47</v>
      </c>
      <c r="I1060" s="1">
        <v>45357</v>
      </c>
      <c r="J1060" t="s">
        <v>15</v>
      </c>
    </row>
    <row r="1061" spans="1:10" x14ac:dyDescent="0.25">
      <c r="A1061" t="s">
        <v>896</v>
      </c>
      <c r="B1061" t="s">
        <v>165</v>
      </c>
      <c r="C1061" t="s">
        <v>53</v>
      </c>
      <c r="D1061" t="s">
        <v>12</v>
      </c>
      <c r="E1061">
        <v>75265</v>
      </c>
      <c r="F1061" t="s">
        <v>363</v>
      </c>
      <c r="G1061">
        <v>75882</v>
      </c>
      <c r="H1061" s="2">
        <v>77.209999999999994</v>
      </c>
      <c r="I1061" s="1">
        <v>45357</v>
      </c>
      <c r="J1061" t="s">
        <v>15</v>
      </c>
    </row>
    <row r="1062" spans="1:10" x14ac:dyDescent="0.25">
      <c r="A1062" t="s">
        <v>634</v>
      </c>
      <c r="B1062" t="s">
        <v>129</v>
      </c>
      <c r="C1062" t="s">
        <v>11</v>
      </c>
      <c r="D1062" t="s">
        <v>12</v>
      </c>
      <c r="E1062" t="s">
        <v>37</v>
      </c>
      <c r="F1062" t="s">
        <v>363</v>
      </c>
      <c r="G1062">
        <v>75883</v>
      </c>
      <c r="H1062" s="2">
        <v>1438.77</v>
      </c>
      <c r="I1062" s="1">
        <v>45357</v>
      </c>
      <c r="J1062" t="s">
        <v>15</v>
      </c>
    </row>
    <row r="1063" spans="1:10" x14ac:dyDescent="0.25">
      <c r="A1063" t="s">
        <v>1229</v>
      </c>
      <c r="B1063" t="s">
        <v>1230</v>
      </c>
      <c r="C1063" t="s">
        <v>475</v>
      </c>
      <c r="D1063" t="s">
        <v>12</v>
      </c>
      <c r="E1063">
        <v>77305</v>
      </c>
      <c r="F1063" t="s">
        <v>363</v>
      </c>
      <c r="G1063">
        <v>75885</v>
      </c>
      <c r="H1063" s="2">
        <v>793.3</v>
      </c>
      <c r="I1063" s="1">
        <v>45357</v>
      </c>
      <c r="J1063" t="s">
        <v>15</v>
      </c>
    </row>
    <row r="1064" spans="1:10" x14ac:dyDescent="0.25">
      <c r="A1064" t="s">
        <v>749</v>
      </c>
      <c r="B1064" t="s">
        <v>283</v>
      </c>
      <c r="C1064" t="s">
        <v>63</v>
      </c>
      <c r="D1064" t="s">
        <v>64</v>
      </c>
      <c r="E1064" t="s">
        <v>284</v>
      </c>
      <c r="F1064" t="s">
        <v>363</v>
      </c>
      <c r="G1064">
        <v>75886</v>
      </c>
      <c r="H1064" s="2">
        <v>473.23</v>
      </c>
      <c r="I1064" s="1">
        <v>45357</v>
      </c>
      <c r="J1064" t="s">
        <v>15</v>
      </c>
    </row>
    <row r="1065" spans="1:10" x14ac:dyDescent="0.25">
      <c r="A1065" t="s">
        <v>750</v>
      </c>
      <c r="B1065" t="s">
        <v>200</v>
      </c>
      <c r="D1065" t="s">
        <v>12</v>
      </c>
      <c r="F1065" t="s">
        <v>363</v>
      </c>
      <c r="G1065">
        <v>75887</v>
      </c>
      <c r="H1065" s="2">
        <v>1000</v>
      </c>
      <c r="I1065" s="1">
        <v>45357</v>
      </c>
      <c r="J1065" t="s">
        <v>15</v>
      </c>
    </row>
    <row r="1066" spans="1:10" x14ac:dyDescent="0.25">
      <c r="A1066" t="s">
        <v>1231</v>
      </c>
      <c r="B1066" t="s">
        <v>1232</v>
      </c>
      <c r="C1066" t="s">
        <v>1233</v>
      </c>
      <c r="D1066" t="s">
        <v>24</v>
      </c>
      <c r="E1066">
        <v>93011</v>
      </c>
      <c r="F1066" t="s">
        <v>363</v>
      </c>
      <c r="G1066">
        <v>75888</v>
      </c>
      <c r="H1066" s="2">
        <v>333.7</v>
      </c>
      <c r="I1066" s="1">
        <v>45357</v>
      </c>
      <c r="J1066" t="s">
        <v>15</v>
      </c>
    </row>
    <row r="1067" spans="1:10" x14ac:dyDescent="0.25">
      <c r="A1067" t="s">
        <v>1234</v>
      </c>
      <c r="B1067" t="s">
        <v>1235</v>
      </c>
      <c r="C1067" t="s">
        <v>1236</v>
      </c>
      <c r="D1067" t="s">
        <v>12</v>
      </c>
      <c r="E1067" t="s">
        <v>1237</v>
      </c>
      <c r="F1067" t="s">
        <v>363</v>
      </c>
      <c r="G1067">
        <v>75889</v>
      </c>
      <c r="H1067" s="2">
        <v>181</v>
      </c>
      <c r="I1067" s="1">
        <v>45357</v>
      </c>
      <c r="J1067" t="s">
        <v>15</v>
      </c>
    </row>
    <row r="1068" spans="1:10" x14ac:dyDescent="0.25">
      <c r="A1068" t="s">
        <v>1234</v>
      </c>
      <c r="B1068" t="s">
        <v>1235</v>
      </c>
      <c r="C1068" t="s">
        <v>1236</v>
      </c>
      <c r="D1068" t="s">
        <v>12</v>
      </c>
      <c r="E1068" t="s">
        <v>1237</v>
      </c>
      <c r="F1068" t="s">
        <v>363</v>
      </c>
      <c r="G1068">
        <v>75890</v>
      </c>
      <c r="H1068" s="2">
        <v>360</v>
      </c>
      <c r="I1068" s="1">
        <v>45357</v>
      </c>
      <c r="J1068" t="s">
        <v>15</v>
      </c>
    </row>
    <row r="1069" spans="1:10" x14ac:dyDescent="0.25">
      <c r="A1069" t="s">
        <v>1234</v>
      </c>
      <c r="B1069" t="s">
        <v>1235</v>
      </c>
      <c r="C1069" t="s">
        <v>1236</v>
      </c>
      <c r="D1069" t="s">
        <v>12</v>
      </c>
      <c r="E1069" t="s">
        <v>1237</v>
      </c>
      <c r="F1069" t="s">
        <v>363</v>
      </c>
      <c r="G1069">
        <v>75891</v>
      </c>
      <c r="H1069" s="2">
        <v>360</v>
      </c>
      <c r="I1069" s="1">
        <v>45357</v>
      </c>
      <c r="J1069" t="s">
        <v>15</v>
      </c>
    </row>
    <row r="1070" spans="1:10" x14ac:dyDescent="0.25">
      <c r="A1070" t="s">
        <v>698</v>
      </c>
      <c r="B1070" t="s">
        <v>1238</v>
      </c>
      <c r="C1070" t="s">
        <v>25</v>
      </c>
      <c r="D1070" t="s">
        <v>12</v>
      </c>
      <c r="E1070" t="s">
        <v>1239</v>
      </c>
      <c r="F1070" t="s">
        <v>363</v>
      </c>
      <c r="G1070">
        <v>75892</v>
      </c>
      <c r="H1070" s="2">
        <v>25</v>
      </c>
      <c r="I1070" s="1">
        <v>45357</v>
      </c>
      <c r="J1070" t="s">
        <v>15</v>
      </c>
    </row>
    <row r="1071" spans="1:10" x14ac:dyDescent="0.25">
      <c r="A1071" t="s">
        <v>635</v>
      </c>
      <c r="B1071" t="s">
        <v>44</v>
      </c>
      <c r="C1071" t="s">
        <v>45</v>
      </c>
      <c r="D1071" t="s">
        <v>46</v>
      </c>
      <c r="E1071">
        <v>70602</v>
      </c>
      <c r="F1071" t="s">
        <v>363</v>
      </c>
      <c r="G1071">
        <v>75893</v>
      </c>
      <c r="H1071" s="2">
        <v>1007.18</v>
      </c>
      <c r="I1071" s="1">
        <v>45357</v>
      </c>
      <c r="J1071" t="s">
        <v>15</v>
      </c>
    </row>
    <row r="1072" spans="1:10" x14ac:dyDescent="0.25">
      <c r="A1072" t="s">
        <v>1240</v>
      </c>
      <c r="B1072" t="s">
        <v>1241</v>
      </c>
      <c r="C1072" t="s">
        <v>1242</v>
      </c>
      <c r="D1072" t="s">
        <v>12</v>
      </c>
      <c r="E1072">
        <v>78248</v>
      </c>
      <c r="F1072" t="s">
        <v>363</v>
      </c>
      <c r="G1072">
        <v>75894</v>
      </c>
      <c r="H1072" s="2">
        <v>5662.95</v>
      </c>
      <c r="I1072" s="1">
        <v>45357</v>
      </c>
      <c r="J1072" t="s">
        <v>15</v>
      </c>
    </row>
    <row r="1073" spans="1:10" x14ac:dyDescent="0.25">
      <c r="A1073" t="s">
        <v>756</v>
      </c>
      <c r="B1073" t="s">
        <v>376</v>
      </c>
      <c r="C1073" t="s">
        <v>53</v>
      </c>
      <c r="D1073" t="s">
        <v>12</v>
      </c>
      <c r="E1073" t="s">
        <v>377</v>
      </c>
      <c r="F1073" t="s">
        <v>363</v>
      </c>
      <c r="G1073">
        <v>75895</v>
      </c>
      <c r="H1073" s="2">
        <v>190.35</v>
      </c>
      <c r="I1073" s="1">
        <v>45357</v>
      </c>
      <c r="J1073" t="s">
        <v>15</v>
      </c>
    </row>
    <row r="1074" spans="1:10" x14ac:dyDescent="0.25">
      <c r="A1074" t="s">
        <v>698</v>
      </c>
      <c r="B1074" t="s">
        <v>1243</v>
      </c>
      <c r="C1074" t="s">
        <v>11</v>
      </c>
      <c r="D1074" t="s">
        <v>12</v>
      </c>
      <c r="E1074">
        <v>77833</v>
      </c>
      <c r="F1074" t="s">
        <v>363</v>
      </c>
      <c r="G1074">
        <v>75896</v>
      </c>
      <c r="H1074" s="2">
        <v>100</v>
      </c>
      <c r="I1074" s="1">
        <v>45357</v>
      </c>
      <c r="J1074" t="s">
        <v>15</v>
      </c>
    </row>
    <row r="1075" spans="1:10" x14ac:dyDescent="0.25">
      <c r="A1075" t="s">
        <v>1244</v>
      </c>
      <c r="B1075" t="s">
        <v>1245</v>
      </c>
      <c r="C1075" t="s">
        <v>63</v>
      </c>
      <c r="D1075" t="s">
        <v>64</v>
      </c>
      <c r="E1075">
        <v>60674</v>
      </c>
      <c r="F1075" t="s">
        <v>363</v>
      </c>
      <c r="G1075">
        <v>75897</v>
      </c>
      <c r="H1075" s="2">
        <v>616</v>
      </c>
      <c r="I1075" s="1">
        <v>45357</v>
      </c>
      <c r="J1075" t="s">
        <v>15</v>
      </c>
    </row>
    <row r="1076" spans="1:10" x14ac:dyDescent="0.25">
      <c r="A1076" t="s">
        <v>1021</v>
      </c>
      <c r="B1076" t="s">
        <v>1022</v>
      </c>
      <c r="C1076" t="s">
        <v>11</v>
      </c>
      <c r="D1076" t="s">
        <v>12</v>
      </c>
      <c r="E1076">
        <v>77833</v>
      </c>
      <c r="F1076" t="s">
        <v>363</v>
      </c>
      <c r="G1076">
        <v>75898</v>
      </c>
      <c r="H1076" s="2">
        <v>605.12</v>
      </c>
      <c r="I1076" s="1">
        <v>45357</v>
      </c>
      <c r="J1076" t="s">
        <v>15</v>
      </c>
    </row>
    <row r="1077" spans="1:10" x14ac:dyDescent="0.25">
      <c r="A1077" t="s">
        <v>763</v>
      </c>
      <c r="B1077" t="s">
        <v>408</v>
      </c>
      <c r="C1077" t="s">
        <v>53</v>
      </c>
      <c r="D1077" t="s">
        <v>12</v>
      </c>
      <c r="E1077" t="s">
        <v>226</v>
      </c>
      <c r="F1077" t="s">
        <v>363</v>
      </c>
      <c r="G1077">
        <v>75899</v>
      </c>
      <c r="H1077" s="2">
        <v>38269.589999999997</v>
      </c>
      <c r="I1077" s="1">
        <v>45357</v>
      </c>
      <c r="J1077" t="s">
        <v>15</v>
      </c>
    </row>
    <row r="1078" spans="1:10" x14ac:dyDescent="0.25">
      <c r="A1078" t="s">
        <v>1246</v>
      </c>
      <c r="B1078" t="s">
        <v>1247</v>
      </c>
      <c r="F1078" t="s">
        <v>363</v>
      </c>
      <c r="G1078">
        <v>75900</v>
      </c>
      <c r="H1078" s="2">
        <v>293.85000000000002</v>
      </c>
      <c r="I1078" s="1">
        <v>45357</v>
      </c>
      <c r="J1078" t="s">
        <v>15</v>
      </c>
    </row>
    <row r="1079" spans="1:10" x14ac:dyDescent="0.25">
      <c r="A1079" t="s">
        <v>1248</v>
      </c>
      <c r="B1079" t="s">
        <v>1249</v>
      </c>
      <c r="C1079" t="s">
        <v>1250</v>
      </c>
      <c r="D1079" t="s">
        <v>12</v>
      </c>
      <c r="E1079">
        <v>78646</v>
      </c>
      <c r="F1079" t="s">
        <v>363</v>
      </c>
      <c r="G1079">
        <v>75901</v>
      </c>
      <c r="H1079" s="2">
        <v>500</v>
      </c>
      <c r="I1079" s="1">
        <v>45357</v>
      </c>
      <c r="J1079" t="s">
        <v>15</v>
      </c>
    </row>
    <row r="1080" spans="1:10" x14ac:dyDescent="0.25">
      <c r="A1080" t="s">
        <v>1251</v>
      </c>
      <c r="B1080" t="s">
        <v>227</v>
      </c>
      <c r="C1080" t="s">
        <v>25</v>
      </c>
      <c r="D1080" t="s">
        <v>12</v>
      </c>
      <c r="E1080" t="s">
        <v>228</v>
      </c>
      <c r="F1080" t="s">
        <v>363</v>
      </c>
      <c r="G1080">
        <v>75902</v>
      </c>
      <c r="H1080" s="2">
        <v>85</v>
      </c>
      <c r="I1080" s="1">
        <v>45357</v>
      </c>
      <c r="J1080" t="s">
        <v>15</v>
      </c>
    </row>
    <row r="1081" spans="1:10" x14ac:dyDescent="0.25">
      <c r="A1081" t="s">
        <v>1252</v>
      </c>
      <c r="B1081" t="s">
        <v>535</v>
      </c>
      <c r="C1081" t="s">
        <v>53</v>
      </c>
      <c r="D1081" t="s">
        <v>12</v>
      </c>
      <c r="E1081" t="s">
        <v>536</v>
      </c>
      <c r="F1081" t="s">
        <v>363</v>
      </c>
      <c r="G1081">
        <v>75903</v>
      </c>
      <c r="H1081" s="2">
        <v>7213</v>
      </c>
      <c r="I1081" s="1">
        <v>45357</v>
      </c>
      <c r="J1081" t="s">
        <v>15</v>
      </c>
    </row>
    <row r="1082" spans="1:10" x14ac:dyDescent="0.25">
      <c r="A1082" t="s">
        <v>772</v>
      </c>
      <c r="B1082" t="s">
        <v>28</v>
      </c>
      <c r="C1082" t="s">
        <v>29</v>
      </c>
      <c r="D1082" t="s">
        <v>12</v>
      </c>
      <c r="E1082">
        <v>77459</v>
      </c>
      <c r="F1082" t="s">
        <v>363</v>
      </c>
      <c r="G1082">
        <v>75904</v>
      </c>
      <c r="H1082" s="2">
        <v>34.33</v>
      </c>
      <c r="I1082" s="1">
        <v>45357</v>
      </c>
      <c r="J1082" t="s">
        <v>15</v>
      </c>
    </row>
    <row r="1083" spans="1:10" x14ac:dyDescent="0.25">
      <c r="A1083" t="s">
        <v>1253</v>
      </c>
      <c r="B1083" t="s">
        <v>1254</v>
      </c>
      <c r="C1083" t="s">
        <v>1255</v>
      </c>
      <c r="D1083" t="s">
        <v>64</v>
      </c>
      <c r="E1083">
        <v>61568</v>
      </c>
      <c r="F1083" t="s">
        <v>363</v>
      </c>
      <c r="G1083">
        <v>75905</v>
      </c>
      <c r="H1083" s="2">
        <v>249.21</v>
      </c>
      <c r="I1083" s="1">
        <v>45357</v>
      </c>
      <c r="J1083" t="s">
        <v>15</v>
      </c>
    </row>
    <row r="1084" spans="1:10" x14ac:dyDescent="0.25">
      <c r="A1084" t="s">
        <v>1256</v>
      </c>
      <c r="B1084" t="s">
        <v>1257</v>
      </c>
      <c r="C1084" t="s">
        <v>11</v>
      </c>
      <c r="D1084" t="s">
        <v>12</v>
      </c>
      <c r="E1084">
        <v>77833</v>
      </c>
      <c r="F1084" t="s">
        <v>363</v>
      </c>
      <c r="G1084">
        <v>75906</v>
      </c>
      <c r="H1084" s="2">
        <v>360.39</v>
      </c>
      <c r="I1084" s="1">
        <v>45357</v>
      </c>
      <c r="J1084" t="s">
        <v>14</v>
      </c>
    </row>
    <row r="1085" spans="1:10" x14ac:dyDescent="0.25">
      <c r="A1085" t="s">
        <v>784</v>
      </c>
      <c r="B1085" t="s">
        <v>136</v>
      </c>
      <c r="C1085" t="s">
        <v>53</v>
      </c>
      <c r="D1085" t="s">
        <v>12</v>
      </c>
      <c r="E1085">
        <v>75320</v>
      </c>
      <c r="F1085" t="s">
        <v>363</v>
      </c>
      <c r="G1085">
        <v>75907</v>
      </c>
      <c r="H1085" s="2">
        <v>128</v>
      </c>
      <c r="I1085" s="1">
        <v>45357</v>
      </c>
      <c r="J1085" t="s">
        <v>15</v>
      </c>
    </row>
    <row r="1086" spans="1:10" x14ac:dyDescent="0.25">
      <c r="A1086" t="s">
        <v>792</v>
      </c>
      <c r="B1086" t="s">
        <v>96</v>
      </c>
      <c r="C1086" t="s">
        <v>53</v>
      </c>
      <c r="D1086" t="s">
        <v>12</v>
      </c>
      <c r="E1086" t="s">
        <v>97</v>
      </c>
      <c r="F1086" t="s">
        <v>363</v>
      </c>
      <c r="G1086">
        <v>75908</v>
      </c>
      <c r="H1086" s="2">
        <v>979.98</v>
      </c>
      <c r="I1086" s="1">
        <v>45357</v>
      </c>
      <c r="J1086" t="s">
        <v>15</v>
      </c>
    </row>
    <row r="1087" spans="1:10" x14ac:dyDescent="0.25">
      <c r="A1087" t="s">
        <v>1037</v>
      </c>
      <c r="B1087" t="s">
        <v>1038</v>
      </c>
      <c r="C1087" t="s">
        <v>71</v>
      </c>
      <c r="D1087" t="s">
        <v>72</v>
      </c>
      <c r="E1087" t="s">
        <v>1039</v>
      </c>
      <c r="F1087" t="s">
        <v>363</v>
      </c>
      <c r="G1087">
        <v>75909</v>
      </c>
      <c r="H1087" s="2">
        <v>209.99</v>
      </c>
      <c r="I1087" s="1">
        <v>45357</v>
      </c>
      <c r="J1087" t="s">
        <v>15</v>
      </c>
    </row>
    <row r="1088" spans="1:10" x14ac:dyDescent="0.25">
      <c r="A1088" t="s">
        <v>912</v>
      </c>
      <c r="B1088" t="s">
        <v>256</v>
      </c>
      <c r="C1088" t="s">
        <v>257</v>
      </c>
      <c r="D1088" t="s">
        <v>64</v>
      </c>
      <c r="E1088" t="s">
        <v>258</v>
      </c>
      <c r="F1088" t="s">
        <v>363</v>
      </c>
      <c r="G1088">
        <v>75910</v>
      </c>
      <c r="H1088" s="2">
        <v>689.42</v>
      </c>
      <c r="I1088" s="1">
        <v>45357</v>
      </c>
      <c r="J1088" t="s">
        <v>15</v>
      </c>
    </row>
    <row r="1089" spans="1:10" x14ac:dyDescent="0.25">
      <c r="A1089" t="s">
        <v>1258</v>
      </c>
      <c r="B1089" t="s">
        <v>1259</v>
      </c>
      <c r="C1089" t="s">
        <v>11</v>
      </c>
      <c r="D1089" t="s">
        <v>12</v>
      </c>
      <c r="E1089">
        <v>77833</v>
      </c>
      <c r="F1089" t="s">
        <v>363</v>
      </c>
      <c r="G1089">
        <v>75911</v>
      </c>
      <c r="H1089" s="2">
        <v>71</v>
      </c>
      <c r="I1089" s="1">
        <v>45357</v>
      </c>
      <c r="J1089" t="s">
        <v>15</v>
      </c>
    </row>
    <row r="1090" spans="1:10" x14ac:dyDescent="0.25">
      <c r="A1090" t="s">
        <v>1123</v>
      </c>
      <c r="B1090" t="s">
        <v>157</v>
      </c>
      <c r="C1090" t="s">
        <v>53</v>
      </c>
      <c r="D1090" t="s">
        <v>12</v>
      </c>
      <c r="E1090" t="s">
        <v>158</v>
      </c>
      <c r="F1090" t="s">
        <v>363</v>
      </c>
      <c r="G1090">
        <v>75912</v>
      </c>
      <c r="H1090" s="2">
        <v>78.209999999999994</v>
      </c>
      <c r="I1090" s="1">
        <v>45357</v>
      </c>
      <c r="J1090" t="s">
        <v>15</v>
      </c>
    </row>
    <row r="1091" spans="1:10" x14ac:dyDescent="0.25">
      <c r="A1091" t="s">
        <v>793</v>
      </c>
      <c r="B1091" t="s">
        <v>204</v>
      </c>
      <c r="C1091" t="s">
        <v>205</v>
      </c>
      <c r="D1091" t="s">
        <v>12</v>
      </c>
      <c r="E1091">
        <v>77445</v>
      </c>
      <c r="F1091" t="s">
        <v>363</v>
      </c>
      <c r="G1091">
        <v>75913</v>
      </c>
      <c r="H1091" s="2">
        <v>36012.519999999997</v>
      </c>
      <c r="I1091" s="1">
        <v>45357</v>
      </c>
      <c r="J1091" t="s">
        <v>15</v>
      </c>
    </row>
    <row r="1092" spans="1:10" x14ac:dyDescent="0.25">
      <c r="A1092" t="s">
        <v>795</v>
      </c>
      <c r="B1092" t="s">
        <v>233</v>
      </c>
      <c r="C1092" t="s">
        <v>11</v>
      </c>
      <c r="D1092" t="s">
        <v>12</v>
      </c>
      <c r="E1092" t="s">
        <v>234</v>
      </c>
      <c r="F1092" t="s">
        <v>363</v>
      </c>
      <c r="G1092">
        <v>75914</v>
      </c>
      <c r="H1092" s="2">
        <v>82.59</v>
      </c>
      <c r="I1092" s="1">
        <v>45357</v>
      </c>
      <c r="J1092" t="s">
        <v>15</v>
      </c>
    </row>
    <row r="1093" spans="1:10" x14ac:dyDescent="0.25">
      <c r="A1093" t="s">
        <v>636</v>
      </c>
      <c r="B1093" t="s">
        <v>47</v>
      </c>
      <c r="C1093" t="s">
        <v>11</v>
      </c>
      <c r="D1093" t="s">
        <v>12</v>
      </c>
      <c r="E1093" t="s">
        <v>48</v>
      </c>
      <c r="F1093" t="s">
        <v>363</v>
      </c>
      <c r="G1093">
        <v>75915</v>
      </c>
      <c r="H1093" s="2">
        <v>2097.16</v>
      </c>
      <c r="I1093" s="1">
        <v>45357</v>
      </c>
      <c r="J1093" t="s">
        <v>15</v>
      </c>
    </row>
    <row r="1094" spans="1:10" x14ac:dyDescent="0.25">
      <c r="A1094" t="s">
        <v>1260</v>
      </c>
      <c r="B1094" t="s">
        <v>1261</v>
      </c>
      <c r="C1094" t="s">
        <v>53</v>
      </c>
      <c r="D1094" t="s">
        <v>12</v>
      </c>
      <c r="E1094" t="s">
        <v>1262</v>
      </c>
      <c r="F1094" t="s">
        <v>363</v>
      </c>
      <c r="G1094">
        <v>75917</v>
      </c>
      <c r="H1094" s="2">
        <v>225.55</v>
      </c>
      <c r="I1094" s="1">
        <v>45357</v>
      </c>
      <c r="J1094" t="s">
        <v>15</v>
      </c>
    </row>
    <row r="1095" spans="1:10" x14ac:dyDescent="0.25">
      <c r="A1095" t="s">
        <v>1263</v>
      </c>
      <c r="B1095" t="s">
        <v>1264</v>
      </c>
      <c r="C1095" t="s">
        <v>11</v>
      </c>
      <c r="D1095" t="s">
        <v>12</v>
      </c>
      <c r="E1095" t="s">
        <v>37</v>
      </c>
      <c r="F1095" t="s">
        <v>363</v>
      </c>
      <c r="G1095">
        <v>75918</v>
      </c>
      <c r="H1095" s="2">
        <v>1000</v>
      </c>
      <c r="I1095" s="1">
        <v>45357</v>
      </c>
      <c r="J1095" t="s">
        <v>15</v>
      </c>
    </row>
    <row r="1096" spans="1:10" x14ac:dyDescent="0.25">
      <c r="A1096" t="s">
        <v>813</v>
      </c>
      <c r="B1096" t="s">
        <v>235</v>
      </c>
      <c r="C1096" t="s">
        <v>11</v>
      </c>
      <c r="D1096" t="s">
        <v>12</v>
      </c>
      <c r="E1096">
        <v>77833</v>
      </c>
      <c r="F1096" t="s">
        <v>363</v>
      </c>
      <c r="G1096">
        <v>75919</v>
      </c>
      <c r="H1096" s="2">
        <v>250</v>
      </c>
      <c r="I1096" s="1">
        <v>45357</v>
      </c>
      <c r="J1096" t="s">
        <v>15</v>
      </c>
    </row>
    <row r="1097" spans="1:10" x14ac:dyDescent="0.25">
      <c r="A1097" t="s">
        <v>1265</v>
      </c>
      <c r="B1097" t="s">
        <v>167</v>
      </c>
      <c r="C1097" t="s">
        <v>11</v>
      </c>
      <c r="D1097" t="s">
        <v>12</v>
      </c>
      <c r="E1097" t="s">
        <v>48</v>
      </c>
      <c r="F1097" t="s">
        <v>363</v>
      </c>
      <c r="G1097">
        <v>75927</v>
      </c>
      <c r="H1097" s="2">
        <v>2832.22</v>
      </c>
      <c r="I1097" s="1">
        <v>45359</v>
      </c>
      <c r="J1097" t="s">
        <v>15</v>
      </c>
    </row>
    <row r="1098" spans="1:10" x14ac:dyDescent="0.25">
      <c r="A1098" t="s">
        <v>1266</v>
      </c>
      <c r="B1098" t="s">
        <v>386</v>
      </c>
      <c r="C1098" t="s">
        <v>11</v>
      </c>
      <c r="D1098" t="s">
        <v>12</v>
      </c>
      <c r="E1098">
        <v>77834</v>
      </c>
      <c r="F1098" t="s">
        <v>363</v>
      </c>
      <c r="G1098">
        <v>75928</v>
      </c>
      <c r="H1098" s="2">
        <v>3194</v>
      </c>
      <c r="I1098" s="1">
        <v>45359</v>
      </c>
      <c r="J1098" t="s">
        <v>15</v>
      </c>
    </row>
    <row r="1099" spans="1:10" x14ac:dyDescent="0.25">
      <c r="A1099" t="s">
        <v>1267</v>
      </c>
      <c r="B1099" t="s">
        <v>1268</v>
      </c>
      <c r="C1099" t="s">
        <v>1269</v>
      </c>
      <c r="D1099" t="s">
        <v>12</v>
      </c>
      <c r="E1099">
        <v>77504</v>
      </c>
      <c r="F1099" t="s">
        <v>363</v>
      </c>
      <c r="G1099">
        <v>75929</v>
      </c>
      <c r="H1099" s="2">
        <v>7000</v>
      </c>
      <c r="I1099" s="1">
        <v>45364</v>
      </c>
      <c r="J1099" t="s">
        <v>15</v>
      </c>
    </row>
    <row r="1100" spans="1:10" x14ac:dyDescent="0.25">
      <c r="A1100" t="s">
        <v>1270</v>
      </c>
      <c r="B1100" t="s">
        <v>1271</v>
      </c>
      <c r="C1100" t="s">
        <v>53</v>
      </c>
      <c r="D1100" t="s">
        <v>12</v>
      </c>
      <c r="E1100" t="s">
        <v>1272</v>
      </c>
      <c r="F1100" t="s">
        <v>363</v>
      </c>
      <c r="G1100">
        <v>75930</v>
      </c>
      <c r="H1100" s="2">
        <v>2295</v>
      </c>
      <c r="I1100" s="1">
        <v>45364</v>
      </c>
      <c r="J1100" t="s">
        <v>15</v>
      </c>
    </row>
    <row r="1101" spans="1:10" x14ac:dyDescent="0.25">
      <c r="A1101" t="s">
        <v>815</v>
      </c>
      <c r="B1101" t="s">
        <v>816</v>
      </c>
      <c r="C1101" t="s">
        <v>288</v>
      </c>
      <c r="D1101" t="s">
        <v>12</v>
      </c>
      <c r="E1101">
        <v>77449</v>
      </c>
      <c r="F1101" t="s">
        <v>363</v>
      </c>
      <c r="G1101">
        <v>75931</v>
      </c>
      <c r="H1101" s="2">
        <v>1869.92</v>
      </c>
      <c r="I1101" s="1">
        <v>45364</v>
      </c>
      <c r="J1101" t="s">
        <v>15</v>
      </c>
    </row>
    <row r="1102" spans="1:10" x14ac:dyDescent="0.25">
      <c r="A1102" t="s">
        <v>1273</v>
      </c>
      <c r="B1102" t="s">
        <v>100</v>
      </c>
      <c r="C1102" t="s">
        <v>53</v>
      </c>
      <c r="D1102" t="s">
        <v>12</v>
      </c>
      <c r="E1102" t="s">
        <v>101</v>
      </c>
      <c r="F1102" t="s">
        <v>363</v>
      </c>
      <c r="G1102">
        <v>75932</v>
      </c>
      <c r="H1102" s="2">
        <v>53.89</v>
      </c>
      <c r="I1102" s="1">
        <v>45364</v>
      </c>
      <c r="J1102" t="s">
        <v>15</v>
      </c>
    </row>
    <row r="1103" spans="1:10" x14ac:dyDescent="0.25">
      <c r="A1103" t="s">
        <v>1274</v>
      </c>
      <c r="B1103" t="s">
        <v>171</v>
      </c>
      <c r="C1103" t="s">
        <v>152</v>
      </c>
      <c r="D1103" t="s">
        <v>12</v>
      </c>
      <c r="E1103">
        <v>77386</v>
      </c>
      <c r="F1103" t="s">
        <v>363</v>
      </c>
      <c r="G1103">
        <v>75933</v>
      </c>
      <c r="H1103" s="2">
        <v>475</v>
      </c>
      <c r="I1103" s="1">
        <v>45364</v>
      </c>
      <c r="J1103" t="s">
        <v>15</v>
      </c>
    </row>
    <row r="1104" spans="1:10" x14ac:dyDescent="0.25">
      <c r="A1104" t="s">
        <v>820</v>
      </c>
      <c r="B1104" t="s">
        <v>49</v>
      </c>
      <c r="C1104" t="s">
        <v>11</v>
      </c>
      <c r="D1104" t="s">
        <v>12</v>
      </c>
      <c r="E1104" t="s">
        <v>50</v>
      </c>
      <c r="F1104" t="s">
        <v>363</v>
      </c>
      <c r="G1104">
        <v>75934</v>
      </c>
      <c r="H1104" s="2">
        <v>22791.8</v>
      </c>
      <c r="I1104" s="1">
        <v>45364</v>
      </c>
      <c r="J1104" t="s">
        <v>15</v>
      </c>
    </row>
    <row r="1105" spans="1:10" x14ac:dyDescent="0.25">
      <c r="A1105" t="s">
        <v>1116</v>
      </c>
      <c r="B1105" t="s">
        <v>212</v>
      </c>
      <c r="C1105" t="s">
        <v>213</v>
      </c>
      <c r="D1105" t="s">
        <v>24</v>
      </c>
      <c r="E1105" t="s">
        <v>214</v>
      </c>
      <c r="F1105" t="s">
        <v>363</v>
      </c>
      <c r="G1105">
        <v>75935</v>
      </c>
      <c r="H1105" s="2">
        <v>35596.800000000003</v>
      </c>
      <c r="I1105" s="1">
        <v>45364</v>
      </c>
      <c r="J1105" t="s">
        <v>15</v>
      </c>
    </row>
    <row r="1106" spans="1:10" x14ac:dyDescent="0.25">
      <c r="A1106" t="s">
        <v>698</v>
      </c>
      <c r="B1106" t="s">
        <v>1275</v>
      </c>
      <c r="C1106" t="s">
        <v>11</v>
      </c>
      <c r="D1106" t="s">
        <v>12</v>
      </c>
      <c r="E1106">
        <v>77833</v>
      </c>
      <c r="F1106" t="s">
        <v>363</v>
      </c>
      <c r="G1106">
        <v>75936</v>
      </c>
      <c r="H1106" s="2">
        <v>810</v>
      </c>
      <c r="I1106" s="1">
        <v>45364</v>
      </c>
      <c r="J1106" t="s">
        <v>15</v>
      </c>
    </row>
    <row r="1107" spans="1:10" x14ac:dyDescent="0.25">
      <c r="A1107" t="s">
        <v>1276</v>
      </c>
      <c r="B1107" t="s">
        <v>1277</v>
      </c>
      <c r="D1107" t="s">
        <v>12</v>
      </c>
      <c r="E1107" t="s">
        <v>1278</v>
      </c>
      <c r="F1107" t="s">
        <v>363</v>
      </c>
      <c r="G1107">
        <v>75937</v>
      </c>
      <c r="H1107" s="2">
        <v>3195.44</v>
      </c>
      <c r="I1107" s="1">
        <v>45364</v>
      </c>
      <c r="J1107" t="s">
        <v>15</v>
      </c>
    </row>
    <row r="1108" spans="1:10" x14ac:dyDescent="0.25">
      <c r="A1108" t="s">
        <v>822</v>
      </c>
      <c r="B1108" t="s">
        <v>215</v>
      </c>
      <c r="C1108" t="s">
        <v>121</v>
      </c>
      <c r="D1108" t="s">
        <v>64</v>
      </c>
      <c r="E1108" t="s">
        <v>216</v>
      </c>
      <c r="F1108" t="s">
        <v>363</v>
      </c>
      <c r="G1108">
        <v>75938</v>
      </c>
      <c r="H1108" s="2">
        <v>225.52</v>
      </c>
      <c r="I1108" s="1">
        <v>45364</v>
      </c>
      <c r="J1108" t="s">
        <v>15</v>
      </c>
    </row>
    <row r="1109" spans="1:10" x14ac:dyDescent="0.25">
      <c r="A1109" t="s">
        <v>825</v>
      </c>
      <c r="B1109" t="s">
        <v>327</v>
      </c>
      <c r="C1109" t="s">
        <v>173</v>
      </c>
      <c r="D1109" t="s">
        <v>168</v>
      </c>
      <c r="E1109" t="s">
        <v>328</v>
      </c>
      <c r="F1109" t="s">
        <v>363</v>
      </c>
      <c r="G1109">
        <v>75939</v>
      </c>
      <c r="H1109" s="2">
        <v>67.989999999999995</v>
      </c>
      <c r="I1109" s="1">
        <v>45364</v>
      </c>
      <c r="J1109" t="s">
        <v>15</v>
      </c>
    </row>
    <row r="1110" spans="1:10" x14ac:dyDescent="0.25">
      <c r="A1110" t="s">
        <v>1279</v>
      </c>
      <c r="B1110" t="s">
        <v>1280</v>
      </c>
      <c r="C1110" t="s">
        <v>53</v>
      </c>
      <c r="D1110" t="s">
        <v>12</v>
      </c>
      <c r="E1110" t="s">
        <v>1281</v>
      </c>
      <c r="F1110" t="s">
        <v>363</v>
      </c>
      <c r="G1110">
        <v>75940</v>
      </c>
      <c r="H1110" s="2">
        <v>5122.47</v>
      </c>
      <c r="I1110" s="1">
        <v>45364</v>
      </c>
      <c r="J1110" t="s">
        <v>15</v>
      </c>
    </row>
    <row r="1111" spans="1:10" x14ac:dyDescent="0.25">
      <c r="A1111" t="s">
        <v>648</v>
      </c>
      <c r="B1111" t="s">
        <v>58</v>
      </c>
      <c r="C1111" t="s">
        <v>11</v>
      </c>
      <c r="D1111" t="s">
        <v>12</v>
      </c>
      <c r="E1111">
        <v>77833</v>
      </c>
      <c r="F1111" t="s">
        <v>363</v>
      </c>
      <c r="G1111">
        <v>75941</v>
      </c>
      <c r="H1111" s="2">
        <v>17.989999999999998</v>
      </c>
      <c r="I1111" s="1">
        <v>45364</v>
      </c>
      <c r="J1111" t="s">
        <v>15</v>
      </c>
    </row>
    <row r="1112" spans="1:10" x14ac:dyDescent="0.25">
      <c r="A1112" t="s">
        <v>654</v>
      </c>
      <c r="B1112" t="s">
        <v>365</v>
      </c>
      <c r="C1112" t="s">
        <v>11</v>
      </c>
      <c r="D1112" t="s">
        <v>12</v>
      </c>
      <c r="E1112" t="s">
        <v>48</v>
      </c>
      <c r="F1112" t="s">
        <v>363</v>
      </c>
      <c r="G1112">
        <v>75942</v>
      </c>
      <c r="H1112" s="2">
        <v>552.34</v>
      </c>
      <c r="I1112" s="1">
        <v>45364</v>
      </c>
      <c r="J1112" t="s">
        <v>15</v>
      </c>
    </row>
    <row r="1113" spans="1:10" x14ac:dyDescent="0.25">
      <c r="A1113" t="s">
        <v>936</v>
      </c>
      <c r="B1113" t="s">
        <v>59</v>
      </c>
      <c r="C1113" t="s">
        <v>11</v>
      </c>
      <c r="D1113" t="s">
        <v>12</v>
      </c>
      <c r="E1113" t="s">
        <v>37</v>
      </c>
      <c r="F1113" t="s">
        <v>363</v>
      </c>
      <c r="G1113">
        <v>75943</v>
      </c>
      <c r="H1113" s="2">
        <v>1028.5</v>
      </c>
      <c r="I1113" s="1">
        <v>45364</v>
      </c>
      <c r="J1113" t="s">
        <v>15</v>
      </c>
    </row>
    <row r="1114" spans="1:10" x14ac:dyDescent="0.25">
      <c r="A1114" t="s">
        <v>1282</v>
      </c>
      <c r="B1114" t="s">
        <v>1283</v>
      </c>
      <c r="C1114" t="s">
        <v>11</v>
      </c>
      <c r="D1114" t="s">
        <v>12</v>
      </c>
      <c r="E1114" t="s">
        <v>1284</v>
      </c>
      <c r="F1114" t="s">
        <v>363</v>
      </c>
      <c r="G1114">
        <v>75944</v>
      </c>
      <c r="H1114" s="2">
        <v>250</v>
      </c>
      <c r="I1114" s="1">
        <v>45364</v>
      </c>
      <c r="J1114" t="s">
        <v>15</v>
      </c>
    </row>
    <row r="1115" spans="1:10" x14ac:dyDescent="0.25">
      <c r="A1115" t="s">
        <v>661</v>
      </c>
      <c r="B1115" t="s">
        <v>318</v>
      </c>
      <c r="C1115" t="s">
        <v>11</v>
      </c>
      <c r="D1115" t="s">
        <v>12</v>
      </c>
      <c r="E1115">
        <v>77833</v>
      </c>
      <c r="F1115" t="s">
        <v>363</v>
      </c>
      <c r="G1115">
        <v>75945</v>
      </c>
      <c r="H1115" s="2">
        <v>624.5</v>
      </c>
      <c r="I1115" s="1">
        <v>45364</v>
      </c>
      <c r="J1115" t="s">
        <v>15</v>
      </c>
    </row>
    <row r="1116" spans="1:10" x14ac:dyDescent="0.25">
      <c r="A1116" t="s">
        <v>938</v>
      </c>
      <c r="B1116" t="s">
        <v>142</v>
      </c>
      <c r="C1116" t="s">
        <v>143</v>
      </c>
      <c r="D1116" t="s">
        <v>12</v>
      </c>
      <c r="E1116" t="s">
        <v>144</v>
      </c>
      <c r="F1116" t="s">
        <v>363</v>
      </c>
      <c r="G1116">
        <v>75946</v>
      </c>
      <c r="H1116" s="2">
        <v>98.45</v>
      </c>
      <c r="I1116" s="1">
        <v>45364</v>
      </c>
      <c r="J1116" t="s">
        <v>15</v>
      </c>
    </row>
    <row r="1117" spans="1:10" x14ac:dyDescent="0.25">
      <c r="A1117" t="s">
        <v>939</v>
      </c>
      <c r="B1117" t="s">
        <v>406</v>
      </c>
      <c r="F1117" t="s">
        <v>363</v>
      </c>
      <c r="G1117">
        <v>75947</v>
      </c>
      <c r="H1117" s="2">
        <v>1088.76</v>
      </c>
      <c r="I1117" s="1">
        <v>45364</v>
      </c>
      <c r="J1117" t="s">
        <v>15</v>
      </c>
    </row>
    <row r="1118" spans="1:10" x14ac:dyDescent="0.25">
      <c r="A1118" t="s">
        <v>1285</v>
      </c>
      <c r="B1118" t="s">
        <v>1286</v>
      </c>
      <c r="C1118" t="s">
        <v>76</v>
      </c>
      <c r="D1118" t="s">
        <v>12</v>
      </c>
      <c r="E1118">
        <v>77808</v>
      </c>
      <c r="F1118" t="s">
        <v>363</v>
      </c>
      <c r="G1118">
        <v>75948</v>
      </c>
      <c r="H1118" s="2">
        <v>2055</v>
      </c>
      <c r="I1118" s="1">
        <v>45364</v>
      </c>
      <c r="J1118" t="s">
        <v>15</v>
      </c>
    </row>
    <row r="1119" spans="1:10" x14ac:dyDescent="0.25">
      <c r="A1119" t="s">
        <v>666</v>
      </c>
      <c r="B1119" t="s">
        <v>61</v>
      </c>
      <c r="C1119" t="s">
        <v>11</v>
      </c>
      <c r="D1119" t="s">
        <v>12</v>
      </c>
      <c r="E1119">
        <v>77833</v>
      </c>
      <c r="F1119" t="s">
        <v>363</v>
      </c>
      <c r="G1119">
        <v>75949</v>
      </c>
      <c r="H1119" s="2">
        <v>47.8</v>
      </c>
      <c r="I1119" s="1">
        <v>45364</v>
      </c>
      <c r="J1119" t="s">
        <v>15</v>
      </c>
    </row>
    <row r="1120" spans="1:10" x14ac:dyDescent="0.25">
      <c r="A1120" t="s">
        <v>613</v>
      </c>
      <c r="B1120" t="s">
        <v>62</v>
      </c>
      <c r="C1120" t="s">
        <v>63</v>
      </c>
      <c r="D1120" t="s">
        <v>64</v>
      </c>
      <c r="E1120" t="s">
        <v>65</v>
      </c>
      <c r="F1120" t="s">
        <v>363</v>
      </c>
      <c r="G1120">
        <v>75950</v>
      </c>
      <c r="H1120" s="2">
        <v>40.65</v>
      </c>
      <c r="I1120" s="1">
        <v>45364</v>
      </c>
      <c r="J1120" t="s">
        <v>15</v>
      </c>
    </row>
    <row r="1121" spans="1:10" x14ac:dyDescent="0.25">
      <c r="A1121" t="s">
        <v>674</v>
      </c>
      <c r="B1121" t="s">
        <v>174</v>
      </c>
      <c r="C1121" t="s">
        <v>53</v>
      </c>
      <c r="D1121" t="s">
        <v>12</v>
      </c>
      <c r="E1121">
        <v>75313</v>
      </c>
      <c r="F1121" t="s">
        <v>363</v>
      </c>
      <c r="G1121">
        <v>75951</v>
      </c>
      <c r="H1121" s="2">
        <v>354.48</v>
      </c>
      <c r="I1121" s="1">
        <v>45364</v>
      </c>
      <c r="J1121" t="s">
        <v>15</v>
      </c>
    </row>
    <row r="1122" spans="1:10" x14ac:dyDescent="0.25">
      <c r="A1122" t="s">
        <v>1287</v>
      </c>
      <c r="B1122" t="s">
        <v>1288</v>
      </c>
      <c r="C1122" t="s">
        <v>11</v>
      </c>
      <c r="D1122" t="s">
        <v>12</v>
      </c>
      <c r="E1122" t="s">
        <v>1289</v>
      </c>
      <c r="F1122" t="s">
        <v>363</v>
      </c>
      <c r="G1122">
        <v>75952</v>
      </c>
      <c r="H1122" s="2">
        <v>52170.13</v>
      </c>
      <c r="I1122" s="1">
        <v>45364</v>
      </c>
      <c r="J1122" t="s">
        <v>15</v>
      </c>
    </row>
    <row r="1123" spans="1:10" x14ac:dyDescent="0.25">
      <c r="A1123" t="s">
        <v>678</v>
      </c>
      <c r="B1123" t="s">
        <v>66</v>
      </c>
      <c r="C1123" t="s">
        <v>63</v>
      </c>
      <c r="D1123" t="s">
        <v>64</v>
      </c>
      <c r="E1123" t="s">
        <v>67</v>
      </c>
      <c r="F1123" t="s">
        <v>363</v>
      </c>
      <c r="G1123">
        <v>75953</v>
      </c>
      <c r="H1123" s="2">
        <v>1056.22</v>
      </c>
      <c r="I1123" s="1">
        <v>45364</v>
      </c>
      <c r="J1123" t="s">
        <v>15</v>
      </c>
    </row>
    <row r="1124" spans="1:10" x14ac:dyDescent="0.25">
      <c r="A1124" t="s">
        <v>947</v>
      </c>
      <c r="B1124" t="s">
        <v>948</v>
      </c>
      <c r="C1124" t="s">
        <v>76</v>
      </c>
      <c r="D1124" t="s">
        <v>12</v>
      </c>
      <c r="E1124">
        <v>77807</v>
      </c>
      <c r="F1124" t="s">
        <v>363</v>
      </c>
      <c r="G1124">
        <v>75954</v>
      </c>
      <c r="H1124" s="2">
        <v>34515</v>
      </c>
      <c r="I1124" s="1">
        <v>45364</v>
      </c>
      <c r="J1124" t="s">
        <v>15</v>
      </c>
    </row>
    <row r="1125" spans="1:10" x14ac:dyDescent="0.25">
      <c r="A1125" t="s">
        <v>698</v>
      </c>
      <c r="B1125" t="s">
        <v>1290</v>
      </c>
      <c r="C1125" t="s">
        <v>11</v>
      </c>
      <c r="D1125" t="s">
        <v>12</v>
      </c>
      <c r="E1125">
        <v>77833</v>
      </c>
      <c r="F1125" t="s">
        <v>363</v>
      </c>
      <c r="G1125">
        <v>75955</v>
      </c>
      <c r="H1125" s="2">
        <v>96.33</v>
      </c>
      <c r="I1125" s="1">
        <v>45364</v>
      </c>
      <c r="J1125" t="s">
        <v>15</v>
      </c>
    </row>
    <row r="1126" spans="1:10" x14ac:dyDescent="0.25">
      <c r="A1126" t="s">
        <v>1058</v>
      </c>
      <c r="B1126" t="s">
        <v>422</v>
      </c>
      <c r="C1126" t="s">
        <v>11</v>
      </c>
      <c r="D1126" t="s">
        <v>12</v>
      </c>
      <c r="E1126" t="s">
        <v>37</v>
      </c>
      <c r="F1126" t="s">
        <v>363</v>
      </c>
      <c r="G1126">
        <v>75956</v>
      </c>
      <c r="H1126" s="2">
        <v>30</v>
      </c>
      <c r="I1126" s="1">
        <v>45364</v>
      </c>
      <c r="J1126" t="s">
        <v>15</v>
      </c>
    </row>
    <row r="1127" spans="1:10" x14ac:dyDescent="0.25">
      <c r="A1127" t="s">
        <v>843</v>
      </c>
      <c r="B1127" t="s">
        <v>243</v>
      </c>
      <c r="C1127" t="s">
        <v>11</v>
      </c>
      <c r="D1127" t="s">
        <v>12</v>
      </c>
      <c r="E1127" t="s">
        <v>37</v>
      </c>
      <c r="F1127" t="s">
        <v>363</v>
      </c>
      <c r="G1127">
        <v>75957</v>
      </c>
      <c r="H1127" s="2">
        <v>100</v>
      </c>
      <c r="I1127" s="1">
        <v>45364</v>
      </c>
      <c r="J1127" t="s">
        <v>15</v>
      </c>
    </row>
    <row r="1128" spans="1:10" x14ac:dyDescent="0.25">
      <c r="A1128" t="s">
        <v>844</v>
      </c>
      <c r="B1128" t="s">
        <v>845</v>
      </c>
      <c r="C1128" t="s">
        <v>53</v>
      </c>
      <c r="D1128" t="s">
        <v>12</v>
      </c>
      <c r="E1128" t="s">
        <v>846</v>
      </c>
      <c r="F1128" t="s">
        <v>363</v>
      </c>
      <c r="G1128">
        <v>75958</v>
      </c>
      <c r="H1128" s="2">
        <v>725</v>
      </c>
      <c r="I1128" s="1">
        <v>45364</v>
      </c>
      <c r="J1128" t="s">
        <v>15</v>
      </c>
    </row>
    <row r="1129" spans="1:10" x14ac:dyDescent="0.25">
      <c r="A1129" t="s">
        <v>683</v>
      </c>
      <c r="B1129" t="s">
        <v>178</v>
      </c>
      <c r="F1129" t="s">
        <v>363</v>
      </c>
      <c r="G1129">
        <v>75959</v>
      </c>
      <c r="H1129" s="2">
        <v>296.14</v>
      </c>
      <c r="I1129" s="1">
        <v>45364</v>
      </c>
      <c r="J1129" t="s">
        <v>15</v>
      </c>
    </row>
    <row r="1130" spans="1:10" x14ac:dyDescent="0.25">
      <c r="A1130" t="s">
        <v>1291</v>
      </c>
      <c r="B1130" t="s">
        <v>1292</v>
      </c>
      <c r="C1130" t="s">
        <v>90</v>
      </c>
      <c r="D1130" t="s">
        <v>12</v>
      </c>
      <c r="E1130">
        <v>77008</v>
      </c>
      <c r="F1130" t="s">
        <v>363</v>
      </c>
      <c r="G1130">
        <v>75960</v>
      </c>
      <c r="H1130" s="2">
        <v>269.5</v>
      </c>
      <c r="I1130" s="1">
        <v>45364</v>
      </c>
      <c r="J1130" t="s">
        <v>15</v>
      </c>
    </row>
    <row r="1131" spans="1:10" x14ac:dyDescent="0.25">
      <c r="A1131" t="s">
        <v>1063</v>
      </c>
      <c r="B1131" t="s">
        <v>1064</v>
      </c>
      <c r="C1131" t="s">
        <v>1065</v>
      </c>
      <c r="D1131" t="s">
        <v>12</v>
      </c>
      <c r="E1131">
        <v>75708</v>
      </c>
      <c r="F1131" t="s">
        <v>363</v>
      </c>
      <c r="G1131">
        <v>75961</v>
      </c>
      <c r="H1131" s="2">
        <v>1367.06</v>
      </c>
      <c r="I1131" s="1">
        <v>45364</v>
      </c>
      <c r="J1131" t="s">
        <v>15</v>
      </c>
    </row>
    <row r="1132" spans="1:10" x14ac:dyDescent="0.25">
      <c r="A1132" t="s">
        <v>952</v>
      </c>
      <c r="B1132" t="s">
        <v>244</v>
      </c>
      <c r="C1132" t="s">
        <v>245</v>
      </c>
      <c r="D1132" t="s">
        <v>64</v>
      </c>
      <c r="E1132">
        <v>60089</v>
      </c>
      <c r="F1132" t="s">
        <v>363</v>
      </c>
      <c r="G1132">
        <v>75962</v>
      </c>
      <c r="H1132" s="2">
        <v>25</v>
      </c>
      <c r="I1132" s="1">
        <v>45364</v>
      </c>
      <c r="J1132" t="s">
        <v>15</v>
      </c>
    </row>
    <row r="1133" spans="1:10" x14ac:dyDescent="0.25">
      <c r="A1133" t="s">
        <v>687</v>
      </c>
      <c r="B1133" t="s">
        <v>179</v>
      </c>
      <c r="C1133" t="s">
        <v>76</v>
      </c>
      <c r="D1133" t="s">
        <v>12</v>
      </c>
      <c r="E1133" t="s">
        <v>180</v>
      </c>
      <c r="F1133" t="s">
        <v>363</v>
      </c>
      <c r="G1133">
        <v>75963</v>
      </c>
      <c r="H1133" s="2">
        <v>105</v>
      </c>
      <c r="I1133" s="1">
        <v>45364</v>
      </c>
      <c r="J1133" t="s">
        <v>15</v>
      </c>
    </row>
    <row r="1134" spans="1:10" x14ac:dyDescent="0.25">
      <c r="A1134" t="s">
        <v>691</v>
      </c>
      <c r="B1134" t="s">
        <v>112</v>
      </c>
      <c r="C1134" t="s">
        <v>113</v>
      </c>
      <c r="D1134" t="s">
        <v>12</v>
      </c>
      <c r="E1134">
        <v>77835</v>
      </c>
      <c r="F1134" t="s">
        <v>363</v>
      </c>
      <c r="G1134">
        <v>75964</v>
      </c>
      <c r="H1134" s="2">
        <v>300</v>
      </c>
      <c r="I1134" s="1">
        <v>45364</v>
      </c>
      <c r="J1134" t="s">
        <v>15</v>
      </c>
    </row>
    <row r="1135" spans="1:10" x14ac:dyDescent="0.25">
      <c r="A1135" t="s">
        <v>1198</v>
      </c>
      <c r="B1135" t="s">
        <v>1199</v>
      </c>
      <c r="C1135" t="s">
        <v>331</v>
      </c>
      <c r="D1135" t="s">
        <v>12</v>
      </c>
      <c r="E1135">
        <v>78940</v>
      </c>
      <c r="F1135" t="s">
        <v>363</v>
      </c>
      <c r="G1135">
        <v>75965</v>
      </c>
      <c r="H1135" s="2">
        <v>315.44</v>
      </c>
      <c r="I1135" s="1">
        <v>45364</v>
      </c>
      <c r="J1135" t="s">
        <v>15</v>
      </c>
    </row>
    <row r="1136" spans="1:10" x14ac:dyDescent="0.25">
      <c r="A1136" t="s">
        <v>1293</v>
      </c>
      <c r="B1136" t="s">
        <v>1294</v>
      </c>
      <c r="C1136" t="s">
        <v>53</v>
      </c>
      <c r="D1136" t="s">
        <v>12</v>
      </c>
      <c r="E1136" t="s">
        <v>1295</v>
      </c>
      <c r="F1136" t="s">
        <v>363</v>
      </c>
      <c r="G1136">
        <v>75966</v>
      </c>
      <c r="H1136" s="2">
        <v>34615</v>
      </c>
      <c r="I1136" s="1">
        <v>45364</v>
      </c>
      <c r="J1136" t="s">
        <v>15</v>
      </c>
    </row>
    <row r="1137" spans="1:10" x14ac:dyDescent="0.25">
      <c r="A1137" t="s">
        <v>1296</v>
      </c>
      <c r="B1137" t="s">
        <v>1297</v>
      </c>
      <c r="C1137" t="s">
        <v>1298</v>
      </c>
      <c r="D1137" t="s">
        <v>1299</v>
      </c>
      <c r="E1137">
        <v>55480</v>
      </c>
      <c r="F1137" t="s">
        <v>363</v>
      </c>
      <c r="G1137">
        <v>75967</v>
      </c>
      <c r="H1137" s="2">
        <v>888.06</v>
      </c>
      <c r="I1137" s="1">
        <v>45364</v>
      </c>
      <c r="J1137" t="s">
        <v>15</v>
      </c>
    </row>
    <row r="1138" spans="1:10" x14ac:dyDescent="0.25">
      <c r="A1138" t="s">
        <v>697</v>
      </c>
      <c r="B1138" t="s">
        <v>74</v>
      </c>
      <c r="C1138" t="s">
        <v>11</v>
      </c>
      <c r="D1138" t="s">
        <v>12</v>
      </c>
      <c r="E1138" t="s">
        <v>75</v>
      </c>
      <c r="F1138" t="s">
        <v>363</v>
      </c>
      <c r="G1138">
        <v>75968</v>
      </c>
      <c r="H1138" s="2">
        <v>2781.2</v>
      </c>
      <c r="I1138" s="1">
        <v>45364</v>
      </c>
      <c r="J1138" t="s">
        <v>15</v>
      </c>
    </row>
    <row r="1139" spans="1:10" x14ac:dyDescent="0.25">
      <c r="A1139" t="s">
        <v>698</v>
      </c>
      <c r="B1139" t="s">
        <v>1300</v>
      </c>
      <c r="C1139" t="s">
        <v>11</v>
      </c>
      <c r="D1139" t="s">
        <v>12</v>
      </c>
      <c r="E1139">
        <v>77834</v>
      </c>
      <c r="F1139" t="s">
        <v>363</v>
      </c>
      <c r="G1139">
        <v>75969</v>
      </c>
      <c r="H1139" s="2">
        <v>500</v>
      </c>
      <c r="I1139" s="1">
        <v>45364</v>
      </c>
      <c r="J1139" t="s">
        <v>15</v>
      </c>
    </row>
    <row r="1140" spans="1:10" x14ac:dyDescent="0.25">
      <c r="A1140" t="s">
        <v>1301</v>
      </c>
      <c r="B1140" t="s">
        <v>1302</v>
      </c>
      <c r="C1140" t="s">
        <v>76</v>
      </c>
      <c r="D1140" t="s">
        <v>12</v>
      </c>
      <c r="E1140">
        <v>77803</v>
      </c>
      <c r="F1140" t="s">
        <v>363</v>
      </c>
      <c r="G1140">
        <v>75970</v>
      </c>
      <c r="H1140" s="2">
        <v>6300</v>
      </c>
      <c r="I1140" s="1">
        <v>45364</v>
      </c>
      <c r="J1140" t="s">
        <v>15</v>
      </c>
    </row>
    <row r="1141" spans="1:10" x14ac:dyDescent="0.25">
      <c r="A1141" t="s">
        <v>1078</v>
      </c>
      <c r="B1141" t="s">
        <v>265</v>
      </c>
      <c r="C1141" t="s">
        <v>25</v>
      </c>
      <c r="D1141" t="s">
        <v>12</v>
      </c>
      <c r="E1141">
        <v>78701</v>
      </c>
      <c r="F1141" t="s">
        <v>363</v>
      </c>
      <c r="G1141">
        <v>75971</v>
      </c>
      <c r="H1141" s="2">
        <v>83.03</v>
      </c>
      <c r="I1141" s="1">
        <v>45364</v>
      </c>
      <c r="J1141" t="s">
        <v>15</v>
      </c>
    </row>
    <row r="1142" spans="1:10" x14ac:dyDescent="0.25">
      <c r="A1142" t="s">
        <v>858</v>
      </c>
      <c r="B1142" t="s">
        <v>266</v>
      </c>
      <c r="C1142" t="s">
        <v>267</v>
      </c>
      <c r="D1142" t="s">
        <v>40</v>
      </c>
      <c r="E1142" t="s">
        <v>268</v>
      </c>
      <c r="F1142" t="s">
        <v>363</v>
      </c>
      <c r="G1142">
        <v>75972</v>
      </c>
      <c r="H1142" s="2">
        <v>234.72</v>
      </c>
      <c r="I1142" s="1">
        <v>45364</v>
      </c>
      <c r="J1142" t="s">
        <v>15</v>
      </c>
    </row>
    <row r="1143" spans="1:10" x14ac:dyDescent="0.25">
      <c r="A1143" t="s">
        <v>859</v>
      </c>
      <c r="B1143" t="s">
        <v>349</v>
      </c>
      <c r="C1143" t="s">
        <v>315</v>
      </c>
      <c r="D1143" t="s">
        <v>12</v>
      </c>
      <c r="E1143">
        <v>78660</v>
      </c>
      <c r="F1143" t="s">
        <v>363</v>
      </c>
      <c r="G1143">
        <v>75973</v>
      </c>
      <c r="H1143" s="2">
        <v>116.22</v>
      </c>
      <c r="I1143" s="1">
        <v>45364</v>
      </c>
      <c r="J1143" t="s">
        <v>15</v>
      </c>
    </row>
    <row r="1144" spans="1:10" x14ac:dyDescent="0.25">
      <c r="A1144" t="s">
        <v>860</v>
      </c>
      <c r="B1144" t="s">
        <v>861</v>
      </c>
      <c r="F1144" t="s">
        <v>363</v>
      </c>
      <c r="G1144">
        <v>75974</v>
      </c>
      <c r="H1144" s="2">
        <v>272.82</v>
      </c>
      <c r="I1144" s="1">
        <v>45364</v>
      </c>
      <c r="J1144" t="s">
        <v>15</v>
      </c>
    </row>
    <row r="1145" spans="1:10" x14ac:dyDescent="0.25">
      <c r="A1145" t="s">
        <v>698</v>
      </c>
      <c r="B1145" t="s">
        <v>1303</v>
      </c>
      <c r="C1145" t="s">
        <v>11</v>
      </c>
      <c r="D1145" t="s">
        <v>12</v>
      </c>
      <c r="E1145">
        <v>77833</v>
      </c>
      <c r="F1145" t="s">
        <v>363</v>
      </c>
      <c r="G1145">
        <v>75975</v>
      </c>
      <c r="H1145" s="2">
        <v>100</v>
      </c>
      <c r="I1145" s="1">
        <v>45364</v>
      </c>
      <c r="J1145" t="s">
        <v>15</v>
      </c>
    </row>
    <row r="1146" spans="1:10" x14ac:dyDescent="0.25">
      <c r="A1146" t="s">
        <v>698</v>
      </c>
      <c r="B1146" t="s">
        <v>1304</v>
      </c>
      <c r="C1146" t="s">
        <v>113</v>
      </c>
      <c r="D1146" t="s">
        <v>12</v>
      </c>
      <c r="E1146">
        <v>77835</v>
      </c>
      <c r="F1146" t="s">
        <v>363</v>
      </c>
      <c r="G1146">
        <v>75976</v>
      </c>
      <c r="H1146" s="2">
        <v>140</v>
      </c>
      <c r="I1146" s="1">
        <v>45364</v>
      </c>
      <c r="J1146" t="s">
        <v>15</v>
      </c>
    </row>
    <row r="1147" spans="1:10" x14ac:dyDescent="0.25">
      <c r="A1147" t="s">
        <v>707</v>
      </c>
      <c r="B1147" t="s">
        <v>185</v>
      </c>
      <c r="C1147" t="s">
        <v>63</v>
      </c>
      <c r="D1147" t="s">
        <v>64</v>
      </c>
      <c r="E1147" t="s">
        <v>186</v>
      </c>
      <c r="F1147" t="s">
        <v>363</v>
      </c>
      <c r="G1147">
        <v>75977</v>
      </c>
      <c r="H1147" s="2">
        <v>656.52</v>
      </c>
      <c r="I1147" s="1">
        <v>45364</v>
      </c>
      <c r="J1147" t="s">
        <v>15</v>
      </c>
    </row>
    <row r="1148" spans="1:10" x14ac:dyDescent="0.25">
      <c r="A1148" t="s">
        <v>1305</v>
      </c>
      <c r="B1148" t="s">
        <v>1306</v>
      </c>
      <c r="C1148" t="s">
        <v>1307</v>
      </c>
      <c r="D1148" t="s">
        <v>166</v>
      </c>
      <c r="E1148">
        <v>38469</v>
      </c>
      <c r="F1148" t="s">
        <v>363</v>
      </c>
      <c r="G1148">
        <v>75979</v>
      </c>
      <c r="H1148" s="2">
        <v>720</v>
      </c>
      <c r="I1148" s="1">
        <v>45364</v>
      </c>
      <c r="J1148" t="s">
        <v>15</v>
      </c>
    </row>
    <row r="1149" spans="1:10" x14ac:dyDescent="0.25">
      <c r="A1149" t="s">
        <v>965</v>
      </c>
      <c r="B1149" t="s">
        <v>966</v>
      </c>
      <c r="C1149" t="s">
        <v>853</v>
      </c>
      <c r="D1149" t="s">
        <v>286</v>
      </c>
      <c r="E1149" t="s">
        <v>967</v>
      </c>
      <c r="F1149" t="s">
        <v>363</v>
      </c>
      <c r="G1149">
        <v>75980</v>
      </c>
      <c r="H1149" s="2">
        <v>611</v>
      </c>
      <c r="I1149" s="1">
        <v>45364</v>
      </c>
      <c r="J1149" t="s">
        <v>15</v>
      </c>
    </row>
    <row r="1150" spans="1:10" x14ac:dyDescent="0.25">
      <c r="A1150" t="s">
        <v>698</v>
      </c>
      <c r="B1150" t="s">
        <v>1308</v>
      </c>
      <c r="C1150" t="s">
        <v>11</v>
      </c>
      <c r="D1150" t="s">
        <v>12</v>
      </c>
      <c r="E1150">
        <v>77833</v>
      </c>
      <c r="F1150" t="s">
        <v>363</v>
      </c>
      <c r="G1150">
        <v>75981</v>
      </c>
      <c r="H1150" s="2">
        <v>100</v>
      </c>
      <c r="I1150" s="1">
        <v>45364</v>
      </c>
      <c r="J1150" t="s">
        <v>15</v>
      </c>
    </row>
    <row r="1151" spans="1:10" x14ac:dyDescent="0.25">
      <c r="A1151" t="s">
        <v>698</v>
      </c>
      <c r="B1151" t="s">
        <v>1309</v>
      </c>
      <c r="C1151" t="s">
        <v>11</v>
      </c>
      <c r="D1151" t="s">
        <v>12</v>
      </c>
      <c r="E1151">
        <v>77833</v>
      </c>
      <c r="F1151" t="s">
        <v>363</v>
      </c>
      <c r="G1151">
        <v>75982</v>
      </c>
      <c r="H1151" s="2">
        <v>775.77</v>
      </c>
      <c r="I1151" s="1">
        <v>45364</v>
      </c>
      <c r="J1151" t="s">
        <v>15</v>
      </c>
    </row>
    <row r="1152" spans="1:10" x14ac:dyDescent="0.25">
      <c r="A1152" t="s">
        <v>714</v>
      </c>
      <c r="B1152" t="s">
        <v>715</v>
      </c>
      <c r="F1152" t="s">
        <v>363</v>
      </c>
      <c r="G1152">
        <v>75983</v>
      </c>
      <c r="H1152" s="2">
        <v>51.52</v>
      </c>
      <c r="I1152" s="1">
        <v>45364</v>
      </c>
      <c r="J1152" t="s">
        <v>15</v>
      </c>
    </row>
    <row r="1153" spans="1:10" x14ac:dyDescent="0.25">
      <c r="A1153" t="s">
        <v>968</v>
      </c>
      <c r="B1153" t="s">
        <v>477</v>
      </c>
      <c r="C1153" t="s">
        <v>76</v>
      </c>
      <c r="D1153" t="s">
        <v>12</v>
      </c>
      <c r="E1153" t="s">
        <v>478</v>
      </c>
      <c r="F1153" t="s">
        <v>363</v>
      </c>
      <c r="G1153">
        <v>75984</v>
      </c>
      <c r="H1153" s="2">
        <v>26516</v>
      </c>
      <c r="I1153" s="1">
        <v>45364</v>
      </c>
      <c r="J1153" t="s">
        <v>15</v>
      </c>
    </row>
    <row r="1154" spans="1:10" x14ac:dyDescent="0.25">
      <c r="A1154" t="s">
        <v>698</v>
      </c>
      <c r="B1154" t="s">
        <v>1310</v>
      </c>
      <c r="C1154" t="s">
        <v>11</v>
      </c>
      <c r="D1154" t="s">
        <v>12</v>
      </c>
      <c r="E1154">
        <v>77833</v>
      </c>
      <c r="F1154" t="s">
        <v>363</v>
      </c>
      <c r="G1154">
        <v>75985</v>
      </c>
      <c r="H1154" s="2">
        <v>100</v>
      </c>
      <c r="I1154" s="1">
        <v>45364</v>
      </c>
      <c r="J1154" t="s">
        <v>15</v>
      </c>
    </row>
    <row r="1155" spans="1:10" x14ac:dyDescent="0.25">
      <c r="A1155" t="s">
        <v>1311</v>
      </c>
      <c r="B1155" t="s">
        <v>1312</v>
      </c>
      <c r="F1155" t="s">
        <v>363</v>
      </c>
      <c r="G1155">
        <v>75986</v>
      </c>
      <c r="H1155" s="2">
        <v>148.68</v>
      </c>
      <c r="I1155" s="1">
        <v>45364</v>
      </c>
      <c r="J1155" t="s">
        <v>15</v>
      </c>
    </row>
    <row r="1156" spans="1:10" x14ac:dyDescent="0.25">
      <c r="A1156" t="s">
        <v>716</v>
      </c>
      <c r="B1156" t="s">
        <v>77</v>
      </c>
      <c r="C1156" t="s">
        <v>11</v>
      </c>
      <c r="D1156" t="s">
        <v>12</v>
      </c>
      <c r="E1156" t="s">
        <v>78</v>
      </c>
      <c r="F1156" t="s">
        <v>363</v>
      </c>
      <c r="G1156">
        <v>75987</v>
      </c>
      <c r="H1156" s="2">
        <v>2556</v>
      </c>
      <c r="I1156" s="1">
        <v>45364</v>
      </c>
      <c r="J1156" t="s">
        <v>15</v>
      </c>
    </row>
    <row r="1157" spans="1:10" x14ac:dyDescent="0.25">
      <c r="A1157" t="s">
        <v>972</v>
      </c>
      <c r="B1157" t="s">
        <v>117</v>
      </c>
      <c r="C1157" t="s">
        <v>11</v>
      </c>
      <c r="D1157" t="s">
        <v>12</v>
      </c>
      <c r="E1157">
        <v>77833</v>
      </c>
      <c r="F1157" t="s">
        <v>363</v>
      </c>
      <c r="G1157">
        <v>75988</v>
      </c>
      <c r="H1157" s="2">
        <v>2115.36</v>
      </c>
      <c r="I1157" s="1">
        <v>45364</v>
      </c>
      <c r="J1157" t="s">
        <v>15</v>
      </c>
    </row>
    <row r="1158" spans="1:10" x14ac:dyDescent="0.25">
      <c r="A1158" t="s">
        <v>1085</v>
      </c>
      <c r="B1158" t="s">
        <v>187</v>
      </c>
      <c r="C1158" t="s">
        <v>11</v>
      </c>
      <c r="D1158" t="s">
        <v>12</v>
      </c>
      <c r="E1158" t="s">
        <v>37</v>
      </c>
      <c r="F1158" t="s">
        <v>363</v>
      </c>
      <c r="G1158">
        <v>75989</v>
      </c>
      <c r="H1158" s="2">
        <v>33.22</v>
      </c>
      <c r="I1158" s="1">
        <v>45364</v>
      </c>
      <c r="J1158" t="s">
        <v>15</v>
      </c>
    </row>
    <row r="1159" spans="1:10" x14ac:dyDescent="0.25">
      <c r="A1159" t="s">
        <v>719</v>
      </c>
      <c r="B1159" t="s">
        <v>118</v>
      </c>
      <c r="C1159" t="s">
        <v>53</v>
      </c>
      <c r="D1159" t="s">
        <v>12</v>
      </c>
      <c r="E1159" t="s">
        <v>119</v>
      </c>
      <c r="F1159" t="s">
        <v>363</v>
      </c>
      <c r="G1159">
        <v>75990</v>
      </c>
      <c r="H1159" s="2">
        <v>154.94999999999999</v>
      </c>
      <c r="I1159" s="1">
        <v>45364</v>
      </c>
      <c r="J1159" t="s">
        <v>15</v>
      </c>
    </row>
    <row r="1160" spans="1:10" x14ac:dyDescent="0.25">
      <c r="A1160" t="s">
        <v>698</v>
      </c>
      <c r="B1160" t="s">
        <v>1313</v>
      </c>
      <c r="C1160" t="s">
        <v>90</v>
      </c>
      <c r="D1160" t="s">
        <v>12</v>
      </c>
      <c r="E1160">
        <v>77080</v>
      </c>
      <c r="F1160" t="s">
        <v>363</v>
      </c>
      <c r="G1160">
        <v>75991</v>
      </c>
      <c r="H1160" s="2">
        <v>500</v>
      </c>
      <c r="I1160" s="1">
        <v>45364</v>
      </c>
      <c r="J1160" t="s">
        <v>15</v>
      </c>
    </row>
    <row r="1161" spans="1:10" x14ac:dyDescent="0.25">
      <c r="A1161" t="s">
        <v>698</v>
      </c>
      <c r="B1161" t="s">
        <v>1314</v>
      </c>
      <c r="C1161" t="s">
        <v>11</v>
      </c>
      <c r="D1161" t="s">
        <v>12</v>
      </c>
      <c r="E1161">
        <v>77833</v>
      </c>
      <c r="F1161" t="s">
        <v>363</v>
      </c>
      <c r="G1161">
        <v>75992</v>
      </c>
      <c r="H1161" s="2">
        <v>100</v>
      </c>
      <c r="I1161" s="1">
        <v>45364</v>
      </c>
      <c r="J1161" t="s">
        <v>15</v>
      </c>
    </row>
    <row r="1162" spans="1:10" x14ac:dyDescent="0.25">
      <c r="A1162" t="s">
        <v>698</v>
      </c>
      <c r="B1162" t="s">
        <v>1315</v>
      </c>
      <c r="C1162" t="s">
        <v>11</v>
      </c>
      <c r="D1162" t="s">
        <v>12</v>
      </c>
      <c r="E1162">
        <v>77833</v>
      </c>
      <c r="F1162" t="s">
        <v>363</v>
      </c>
      <c r="G1162">
        <v>75993</v>
      </c>
      <c r="H1162" s="2">
        <v>33.14</v>
      </c>
      <c r="I1162" s="1">
        <v>45364</v>
      </c>
      <c r="J1162" t="s">
        <v>14</v>
      </c>
    </row>
    <row r="1163" spans="1:10" x14ac:dyDescent="0.25">
      <c r="A1163" t="s">
        <v>722</v>
      </c>
      <c r="B1163" t="s">
        <v>79</v>
      </c>
      <c r="C1163" t="s">
        <v>53</v>
      </c>
      <c r="D1163" t="s">
        <v>12</v>
      </c>
      <c r="E1163" t="s">
        <v>80</v>
      </c>
      <c r="F1163" t="s">
        <v>363</v>
      </c>
      <c r="G1163">
        <v>75994</v>
      </c>
      <c r="H1163" s="2">
        <v>16.43</v>
      </c>
      <c r="I1163" s="1">
        <v>45364</v>
      </c>
      <c r="J1163" t="s">
        <v>15</v>
      </c>
    </row>
    <row r="1164" spans="1:10" x14ac:dyDescent="0.25">
      <c r="A1164" t="s">
        <v>980</v>
      </c>
      <c r="B1164" t="s">
        <v>81</v>
      </c>
      <c r="C1164" t="s">
        <v>53</v>
      </c>
      <c r="D1164" t="s">
        <v>12</v>
      </c>
      <c r="E1164" t="s">
        <v>82</v>
      </c>
      <c r="F1164" t="s">
        <v>363</v>
      </c>
      <c r="G1164">
        <v>75995</v>
      </c>
      <c r="H1164" s="2">
        <v>200.27</v>
      </c>
      <c r="I1164" s="1">
        <v>45364</v>
      </c>
      <c r="J1164" t="s">
        <v>15</v>
      </c>
    </row>
    <row r="1165" spans="1:10" x14ac:dyDescent="0.25">
      <c r="A1165" t="s">
        <v>875</v>
      </c>
      <c r="B1165" t="s">
        <v>123</v>
      </c>
      <c r="C1165" t="s">
        <v>11</v>
      </c>
      <c r="D1165" t="s">
        <v>12</v>
      </c>
      <c r="E1165">
        <v>77833</v>
      </c>
      <c r="F1165" t="s">
        <v>363</v>
      </c>
      <c r="G1165">
        <v>75996</v>
      </c>
      <c r="H1165" s="2">
        <v>1568.03</v>
      </c>
      <c r="I1165" s="1">
        <v>45364</v>
      </c>
      <c r="J1165" t="s">
        <v>15</v>
      </c>
    </row>
    <row r="1166" spans="1:10" x14ac:dyDescent="0.25">
      <c r="A1166" t="s">
        <v>1089</v>
      </c>
      <c r="B1166" t="s">
        <v>1090</v>
      </c>
      <c r="C1166" t="s">
        <v>11</v>
      </c>
      <c r="D1166" t="s">
        <v>12</v>
      </c>
      <c r="E1166">
        <v>77834</v>
      </c>
      <c r="F1166" t="s">
        <v>363</v>
      </c>
      <c r="G1166">
        <v>75999</v>
      </c>
      <c r="H1166" s="2">
        <v>195</v>
      </c>
      <c r="I1166" s="1">
        <v>45364</v>
      </c>
      <c r="J1166" t="s">
        <v>15</v>
      </c>
    </row>
    <row r="1167" spans="1:10" x14ac:dyDescent="0.25">
      <c r="A1167" t="s">
        <v>1316</v>
      </c>
      <c r="B1167" t="s">
        <v>1317</v>
      </c>
      <c r="C1167" t="s">
        <v>63</v>
      </c>
      <c r="D1167" t="s">
        <v>64</v>
      </c>
      <c r="E1167">
        <v>60673</v>
      </c>
      <c r="F1167" t="s">
        <v>363</v>
      </c>
      <c r="G1167">
        <v>76000</v>
      </c>
      <c r="H1167" s="2">
        <v>651.73</v>
      </c>
      <c r="I1167" s="1">
        <v>45364</v>
      </c>
      <c r="J1167" t="s">
        <v>15</v>
      </c>
    </row>
    <row r="1168" spans="1:10" x14ac:dyDescent="0.25">
      <c r="A1168" t="s">
        <v>725</v>
      </c>
      <c r="B1168" t="s">
        <v>340</v>
      </c>
      <c r="C1168" t="s">
        <v>90</v>
      </c>
      <c r="D1168" t="s">
        <v>12</v>
      </c>
      <c r="E1168" t="s">
        <v>341</v>
      </c>
      <c r="F1168" t="s">
        <v>363</v>
      </c>
      <c r="G1168">
        <v>76001</v>
      </c>
      <c r="H1168" s="2">
        <v>2904</v>
      </c>
      <c r="I1168" s="1">
        <v>45364</v>
      </c>
      <c r="J1168" t="s">
        <v>15</v>
      </c>
    </row>
    <row r="1169" spans="1:10" x14ac:dyDescent="0.25">
      <c r="A1169" t="s">
        <v>881</v>
      </c>
      <c r="B1169" t="s">
        <v>334</v>
      </c>
      <c r="C1169" t="s">
        <v>335</v>
      </c>
      <c r="D1169" t="s">
        <v>197</v>
      </c>
      <c r="E1169" t="s">
        <v>336</v>
      </c>
      <c r="F1169" t="s">
        <v>363</v>
      </c>
      <c r="G1169">
        <v>76002</v>
      </c>
      <c r="H1169" s="2">
        <v>59.81</v>
      </c>
      <c r="I1169" s="1">
        <v>45364</v>
      </c>
      <c r="J1169" t="s">
        <v>15</v>
      </c>
    </row>
    <row r="1170" spans="1:10" x14ac:dyDescent="0.25">
      <c r="A1170" t="s">
        <v>726</v>
      </c>
      <c r="B1170" t="s">
        <v>189</v>
      </c>
      <c r="C1170" t="s">
        <v>190</v>
      </c>
      <c r="D1170" t="s">
        <v>12</v>
      </c>
      <c r="E1170" t="s">
        <v>191</v>
      </c>
      <c r="F1170" t="s">
        <v>363</v>
      </c>
      <c r="G1170">
        <v>76003</v>
      </c>
      <c r="H1170" s="2">
        <v>1400</v>
      </c>
      <c r="I1170" s="1">
        <v>45364</v>
      </c>
      <c r="J1170" t="s">
        <v>15</v>
      </c>
    </row>
    <row r="1171" spans="1:10" x14ac:dyDescent="0.25">
      <c r="A1171" t="s">
        <v>727</v>
      </c>
      <c r="B1171" t="s">
        <v>278</v>
      </c>
      <c r="C1171" t="s">
        <v>279</v>
      </c>
      <c r="D1171" t="s">
        <v>145</v>
      </c>
      <c r="E1171">
        <v>72223</v>
      </c>
      <c r="F1171" t="s">
        <v>363</v>
      </c>
      <c r="G1171">
        <v>76004</v>
      </c>
      <c r="H1171" s="2">
        <v>500</v>
      </c>
      <c r="I1171" s="1">
        <v>45364</v>
      </c>
      <c r="J1171" t="s">
        <v>15</v>
      </c>
    </row>
    <row r="1172" spans="1:10" x14ac:dyDescent="0.25">
      <c r="A1172" t="s">
        <v>884</v>
      </c>
      <c r="B1172" t="s">
        <v>885</v>
      </c>
      <c r="C1172" t="s">
        <v>90</v>
      </c>
      <c r="D1172" t="s">
        <v>12</v>
      </c>
      <c r="E1172" t="s">
        <v>886</v>
      </c>
      <c r="F1172" t="s">
        <v>363</v>
      </c>
      <c r="G1172">
        <v>76005</v>
      </c>
      <c r="H1172" s="2">
        <v>30.37</v>
      </c>
      <c r="I1172" s="1">
        <v>45364</v>
      </c>
      <c r="J1172" t="s">
        <v>15</v>
      </c>
    </row>
    <row r="1173" spans="1:10" x14ac:dyDescent="0.25">
      <c r="A1173" t="s">
        <v>728</v>
      </c>
      <c r="B1173" t="s">
        <v>192</v>
      </c>
      <c r="C1173" t="s">
        <v>53</v>
      </c>
      <c r="D1173" t="s">
        <v>12</v>
      </c>
      <c r="E1173" t="s">
        <v>193</v>
      </c>
      <c r="F1173" t="s">
        <v>363</v>
      </c>
      <c r="G1173">
        <v>76006</v>
      </c>
      <c r="H1173" s="2">
        <v>144.01</v>
      </c>
      <c r="I1173" s="1">
        <v>45364</v>
      </c>
      <c r="J1173" t="s">
        <v>15</v>
      </c>
    </row>
    <row r="1174" spans="1:10" x14ac:dyDescent="0.25">
      <c r="A1174" t="s">
        <v>1318</v>
      </c>
      <c r="B1174" t="s">
        <v>87</v>
      </c>
      <c r="C1174" t="s">
        <v>76</v>
      </c>
      <c r="D1174" t="s">
        <v>12</v>
      </c>
      <c r="E1174">
        <v>77802</v>
      </c>
      <c r="F1174" t="s">
        <v>363</v>
      </c>
      <c r="G1174">
        <v>76007</v>
      </c>
      <c r="H1174" s="2">
        <v>50</v>
      </c>
      <c r="I1174" s="1">
        <v>45364</v>
      </c>
      <c r="J1174" t="s">
        <v>15</v>
      </c>
    </row>
    <row r="1175" spans="1:10" x14ac:dyDescent="0.25">
      <c r="A1175" t="s">
        <v>729</v>
      </c>
      <c r="B1175" t="s">
        <v>194</v>
      </c>
      <c r="C1175" t="s">
        <v>21</v>
      </c>
      <c r="D1175" t="s">
        <v>22</v>
      </c>
      <c r="E1175" t="s">
        <v>195</v>
      </c>
      <c r="F1175" t="s">
        <v>363</v>
      </c>
      <c r="G1175">
        <v>76008</v>
      </c>
      <c r="H1175" s="2">
        <v>205.65</v>
      </c>
      <c r="I1175" s="1">
        <v>45364</v>
      </c>
      <c r="J1175" t="s">
        <v>15</v>
      </c>
    </row>
    <row r="1176" spans="1:10" x14ac:dyDescent="0.25">
      <c r="A1176" t="s">
        <v>988</v>
      </c>
      <c r="B1176" t="s">
        <v>249</v>
      </c>
      <c r="C1176" t="s">
        <v>250</v>
      </c>
      <c r="D1176" t="s">
        <v>12</v>
      </c>
      <c r="E1176">
        <v>77583</v>
      </c>
      <c r="F1176" t="s">
        <v>363</v>
      </c>
      <c r="G1176">
        <v>76009</v>
      </c>
      <c r="H1176" s="2">
        <v>2850</v>
      </c>
      <c r="I1176" s="1">
        <v>45364</v>
      </c>
      <c r="J1176" t="s">
        <v>15</v>
      </c>
    </row>
    <row r="1177" spans="1:10" x14ac:dyDescent="0.25">
      <c r="A1177" t="s">
        <v>698</v>
      </c>
      <c r="B1177" t="s">
        <v>1319</v>
      </c>
      <c r="C1177" t="s">
        <v>205</v>
      </c>
      <c r="D1177" t="s">
        <v>12</v>
      </c>
      <c r="E1177">
        <v>77445</v>
      </c>
      <c r="F1177" t="s">
        <v>363</v>
      </c>
      <c r="G1177">
        <v>76010</v>
      </c>
      <c r="H1177" s="2">
        <v>73.88</v>
      </c>
      <c r="I1177" s="1">
        <v>45364</v>
      </c>
      <c r="J1177" t="s">
        <v>15</v>
      </c>
    </row>
    <row r="1178" spans="1:10" x14ac:dyDescent="0.25">
      <c r="A1178" t="s">
        <v>1320</v>
      </c>
      <c r="B1178" t="s">
        <v>1321</v>
      </c>
      <c r="C1178" t="s">
        <v>11</v>
      </c>
      <c r="D1178" t="s">
        <v>12</v>
      </c>
      <c r="E1178" t="s">
        <v>1322</v>
      </c>
      <c r="F1178" t="s">
        <v>363</v>
      </c>
      <c r="G1178">
        <v>76011</v>
      </c>
      <c r="H1178" s="2">
        <v>448.95</v>
      </c>
      <c r="I1178" s="1">
        <v>45364</v>
      </c>
      <c r="J1178" t="s">
        <v>15</v>
      </c>
    </row>
    <row r="1179" spans="1:10" x14ac:dyDescent="0.25">
      <c r="A1179" t="s">
        <v>1323</v>
      </c>
      <c r="B1179" t="s">
        <v>198</v>
      </c>
      <c r="C1179" t="s">
        <v>71</v>
      </c>
      <c r="D1179" t="s">
        <v>72</v>
      </c>
      <c r="E1179" t="s">
        <v>199</v>
      </c>
      <c r="F1179" t="s">
        <v>363</v>
      </c>
      <c r="G1179">
        <v>76012</v>
      </c>
      <c r="H1179" s="2">
        <v>2305.5300000000002</v>
      </c>
      <c r="I1179" s="1">
        <v>45364</v>
      </c>
      <c r="J1179" t="s">
        <v>15</v>
      </c>
    </row>
    <row r="1180" spans="1:10" x14ac:dyDescent="0.25">
      <c r="A1180" t="s">
        <v>890</v>
      </c>
      <c r="B1180" t="s">
        <v>281</v>
      </c>
      <c r="C1180" t="s">
        <v>53</v>
      </c>
      <c r="D1180" t="s">
        <v>12</v>
      </c>
      <c r="E1180" t="s">
        <v>282</v>
      </c>
      <c r="F1180" t="s">
        <v>363</v>
      </c>
      <c r="G1180">
        <v>76013</v>
      </c>
      <c r="H1180" s="2">
        <v>1422.02</v>
      </c>
      <c r="I1180" s="1">
        <v>45364</v>
      </c>
      <c r="J1180" t="s">
        <v>15</v>
      </c>
    </row>
    <row r="1181" spans="1:10" x14ac:dyDescent="0.25">
      <c r="A1181" t="s">
        <v>740</v>
      </c>
      <c r="B1181" t="s">
        <v>88</v>
      </c>
      <c r="C1181" t="s">
        <v>53</v>
      </c>
      <c r="D1181" t="s">
        <v>12</v>
      </c>
      <c r="E1181" t="s">
        <v>89</v>
      </c>
      <c r="F1181" t="s">
        <v>363</v>
      </c>
      <c r="G1181">
        <v>76014</v>
      </c>
      <c r="H1181" s="2">
        <v>63</v>
      </c>
      <c r="I1181" s="1">
        <v>45364</v>
      </c>
      <c r="J1181" t="s">
        <v>15</v>
      </c>
    </row>
    <row r="1182" spans="1:10" x14ac:dyDescent="0.25">
      <c r="A1182" t="s">
        <v>1324</v>
      </c>
      <c r="B1182" t="s">
        <v>1325</v>
      </c>
      <c r="C1182" t="s">
        <v>90</v>
      </c>
      <c r="D1182" t="s">
        <v>12</v>
      </c>
      <c r="E1182">
        <v>77001</v>
      </c>
      <c r="F1182" t="s">
        <v>363</v>
      </c>
      <c r="G1182">
        <v>76015</v>
      </c>
      <c r="H1182" s="2">
        <v>812.5</v>
      </c>
      <c r="I1182" s="1">
        <v>45364</v>
      </c>
      <c r="J1182" t="s">
        <v>15</v>
      </c>
    </row>
    <row r="1183" spans="1:10" x14ac:dyDescent="0.25">
      <c r="A1183" t="s">
        <v>743</v>
      </c>
      <c r="B1183" t="s">
        <v>20</v>
      </c>
      <c r="C1183" t="s">
        <v>21</v>
      </c>
      <c r="D1183" t="s">
        <v>22</v>
      </c>
      <c r="E1183" t="s">
        <v>23</v>
      </c>
      <c r="F1183" t="s">
        <v>363</v>
      </c>
      <c r="G1183">
        <v>76016</v>
      </c>
      <c r="H1183" s="2">
        <v>293.11</v>
      </c>
      <c r="I1183" s="1">
        <v>45364</v>
      </c>
      <c r="J1183" t="s">
        <v>15</v>
      </c>
    </row>
    <row r="1184" spans="1:10" x14ac:dyDescent="0.25">
      <c r="A1184" t="s">
        <v>744</v>
      </c>
      <c r="B1184" t="s">
        <v>745</v>
      </c>
      <c r="C1184" t="s">
        <v>25</v>
      </c>
      <c r="D1184" t="s">
        <v>12</v>
      </c>
      <c r="E1184" t="s">
        <v>746</v>
      </c>
      <c r="F1184" t="s">
        <v>363</v>
      </c>
      <c r="G1184">
        <v>76017</v>
      </c>
      <c r="H1184" s="2">
        <v>2500</v>
      </c>
      <c r="I1184" s="1">
        <v>45364</v>
      </c>
      <c r="J1184" t="s">
        <v>15</v>
      </c>
    </row>
    <row r="1185" spans="1:10" x14ac:dyDescent="0.25">
      <c r="A1185" t="s">
        <v>1326</v>
      </c>
      <c r="B1185" t="s">
        <v>1327</v>
      </c>
      <c r="F1185" t="s">
        <v>363</v>
      </c>
      <c r="G1185">
        <v>76018</v>
      </c>
      <c r="H1185" s="2">
        <v>166.16</v>
      </c>
      <c r="I1185" s="1">
        <v>45364</v>
      </c>
      <c r="J1185" t="s">
        <v>15</v>
      </c>
    </row>
    <row r="1186" spans="1:10" x14ac:dyDescent="0.25">
      <c r="A1186" t="s">
        <v>895</v>
      </c>
      <c r="B1186" t="s">
        <v>127</v>
      </c>
      <c r="C1186" t="s">
        <v>53</v>
      </c>
      <c r="D1186" t="s">
        <v>12</v>
      </c>
      <c r="E1186" t="s">
        <v>128</v>
      </c>
      <c r="F1186" t="s">
        <v>363</v>
      </c>
      <c r="G1186">
        <v>76019</v>
      </c>
      <c r="H1186" s="2">
        <v>84</v>
      </c>
      <c r="I1186" s="1">
        <v>45364</v>
      </c>
      <c r="J1186" t="s">
        <v>15</v>
      </c>
    </row>
    <row r="1187" spans="1:10" x14ac:dyDescent="0.25">
      <c r="A1187" t="s">
        <v>896</v>
      </c>
      <c r="B1187" t="s">
        <v>165</v>
      </c>
      <c r="C1187" t="s">
        <v>53</v>
      </c>
      <c r="D1187" t="s">
        <v>12</v>
      </c>
      <c r="E1187">
        <v>75265</v>
      </c>
      <c r="F1187" t="s">
        <v>363</v>
      </c>
      <c r="G1187">
        <v>76020</v>
      </c>
      <c r="H1187" s="2">
        <v>1785.7</v>
      </c>
      <c r="I1187" s="1">
        <v>45364</v>
      </c>
      <c r="J1187" t="s">
        <v>15</v>
      </c>
    </row>
    <row r="1188" spans="1:10" x14ac:dyDescent="0.25">
      <c r="A1188" t="s">
        <v>755</v>
      </c>
      <c r="B1188" t="s">
        <v>337</v>
      </c>
      <c r="C1188" t="s">
        <v>11</v>
      </c>
      <c r="D1188" t="s">
        <v>12</v>
      </c>
      <c r="E1188" t="s">
        <v>37</v>
      </c>
      <c r="F1188" t="s">
        <v>363</v>
      </c>
      <c r="G1188">
        <v>76021</v>
      </c>
      <c r="H1188" s="2">
        <v>354.71</v>
      </c>
      <c r="I1188" s="1">
        <v>45364</v>
      </c>
      <c r="J1188" t="s">
        <v>15</v>
      </c>
    </row>
    <row r="1189" spans="1:10" x14ac:dyDescent="0.25">
      <c r="A1189" t="s">
        <v>900</v>
      </c>
      <c r="B1189" t="s">
        <v>324</v>
      </c>
      <c r="C1189" t="s">
        <v>53</v>
      </c>
      <c r="D1189" t="s">
        <v>12</v>
      </c>
      <c r="E1189" t="s">
        <v>325</v>
      </c>
      <c r="F1189" t="s">
        <v>363</v>
      </c>
      <c r="G1189">
        <v>76022</v>
      </c>
      <c r="H1189" s="2">
        <v>362.8</v>
      </c>
      <c r="I1189" s="1">
        <v>45364</v>
      </c>
      <c r="J1189" t="s">
        <v>15</v>
      </c>
    </row>
    <row r="1190" spans="1:10" x14ac:dyDescent="0.25">
      <c r="A1190" t="s">
        <v>1328</v>
      </c>
      <c r="B1190" t="s">
        <v>419</v>
      </c>
      <c r="C1190" t="s">
        <v>285</v>
      </c>
      <c r="D1190" t="s">
        <v>286</v>
      </c>
      <c r="E1190" t="s">
        <v>420</v>
      </c>
      <c r="F1190" t="s">
        <v>363</v>
      </c>
      <c r="G1190">
        <v>76023</v>
      </c>
      <c r="H1190" s="2">
        <v>186</v>
      </c>
      <c r="I1190" s="1">
        <v>45364</v>
      </c>
      <c r="J1190" t="s">
        <v>15</v>
      </c>
    </row>
    <row r="1191" spans="1:10" x14ac:dyDescent="0.25">
      <c r="A1191" t="s">
        <v>757</v>
      </c>
      <c r="B1191" t="s">
        <v>343</v>
      </c>
      <c r="C1191" t="s">
        <v>53</v>
      </c>
      <c r="D1191" t="s">
        <v>12</v>
      </c>
      <c r="E1191" t="s">
        <v>344</v>
      </c>
      <c r="F1191" t="s">
        <v>363</v>
      </c>
      <c r="G1191">
        <v>76024</v>
      </c>
      <c r="H1191" s="2">
        <v>941.5</v>
      </c>
      <c r="I1191" s="1">
        <v>45364</v>
      </c>
      <c r="J1191" t="s">
        <v>15</v>
      </c>
    </row>
    <row r="1192" spans="1:10" x14ac:dyDescent="0.25">
      <c r="A1192" t="s">
        <v>901</v>
      </c>
      <c r="B1192" t="s">
        <v>601</v>
      </c>
      <c r="C1192" t="s">
        <v>602</v>
      </c>
      <c r="D1192" t="s">
        <v>12</v>
      </c>
      <c r="E1192">
        <v>76244</v>
      </c>
      <c r="F1192" t="s">
        <v>363</v>
      </c>
      <c r="G1192">
        <v>76025</v>
      </c>
      <c r="H1192" s="2">
        <v>7448.7</v>
      </c>
      <c r="I1192" s="1">
        <v>45364</v>
      </c>
      <c r="J1192" t="s">
        <v>15</v>
      </c>
    </row>
    <row r="1193" spans="1:10" x14ac:dyDescent="0.25">
      <c r="A1193" t="s">
        <v>698</v>
      </c>
      <c r="B1193" t="s">
        <v>1329</v>
      </c>
      <c r="C1193" t="s">
        <v>1330</v>
      </c>
      <c r="D1193" t="s">
        <v>12</v>
      </c>
      <c r="E1193">
        <v>77484</v>
      </c>
      <c r="F1193" t="s">
        <v>363</v>
      </c>
      <c r="G1193">
        <v>76026</v>
      </c>
      <c r="H1193" s="2">
        <v>100</v>
      </c>
      <c r="I1193" s="1">
        <v>45364</v>
      </c>
      <c r="J1193" t="s">
        <v>15</v>
      </c>
    </row>
    <row r="1194" spans="1:10" x14ac:dyDescent="0.25">
      <c r="A1194" t="s">
        <v>1331</v>
      </c>
      <c r="B1194" t="s">
        <v>1332</v>
      </c>
      <c r="C1194" t="s">
        <v>1333</v>
      </c>
      <c r="D1194" t="s">
        <v>1334</v>
      </c>
      <c r="E1194">
        <v>46383</v>
      </c>
      <c r="F1194" t="s">
        <v>363</v>
      </c>
      <c r="G1194">
        <v>76027</v>
      </c>
      <c r="H1194" s="2">
        <v>783.26</v>
      </c>
      <c r="I1194" s="1">
        <v>45364</v>
      </c>
      <c r="J1194" t="s">
        <v>15</v>
      </c>
    </row>
    <row r="1195" spans="1:10" x14ac:dyDescent="0.25">
      <c r="A1195" t="s">
        <v>760</v>
      </c>
      <c r="B1195" t="s">
        <v>761</v>
      </c>
      <c r="C1195" t="s">
        <v>53</v>
      </c>
      <c r="D1195" t="s">
        <v>12</v>
      </c>
      <c r="E1195" t="s">
        <v>762</v>
      </c>
      <c r="F1195" t="s">
        <v>363</v>
      </c>
      <c r="G1195">
        <v>76028</v>
      </c>
      <c r="H1195" s="2">
        <v>78500</v>
      </c>
      <c r="I1195" s="1">
        <v>45364</v>
      </c>
      <c r="J1195" t="s">
        <v>15</v>
      </c>
    </row>
    <row r="1196" spans="1:10" x14ac:dyDescent="0.25">
      <c r="A1196" t="s">
        <v>763</v>
      </c>
      <c r="B1196" t="s">
        <v>408</v>
      </c>
      <c r="C1196" t="s">
        <v>53</v>
      </c>
      <c r="D1196" t="s">
        <v>12</v>
      </c>
      <c r="E1196" t="s">
        <v>226</v>
      </c>
      <c r="F1196" t="s">
        <v>363</v>
      </c>
      <c r="G1196">
        <v>76029</v>
      </c>
      <c r="H1196" s="2">
        <v>11303.94</v>
      </c>
      <c r="I1196" s="1">
        <v>45364</v>
      </c>
      <c r="J1196" t="s">
        <v>15</v>
      </c>
    </row>
    <row r="1197" spans="1:10" x14ac:dyDescent="0.25">
      <c r="A1197" t="s">
        <v>1246</v>
      </c>
      <c r="B1197" t="s">
        <v>1247</v>
      </c>
      <c r="F1197" t="s">
        <v>363</v>
      </c>
      <c r="G1197">
        <v>76030</v>
      </c>
      <c r="H1197" s="2">
        <v>230</v>
      </c>
      <c r="I1197" s="1">
        <v>45364</v>
      </c>
      <c r="J1197" t="s">
        <v>15</v>
      </c>
    </row>
    <row r="1198" spans="1:10" x14ac:dyDescent="0.25">
      <c r="A1198" t="s">
        <v>764</v>
      </c>
      <c r="B1198" t="s">
        <v>229</v>
      </c>
      <c r="C1198" t="s">
        <v>76</v>
      </c>
      <c r="D1198" t="s">
        <v>12</v>
      </c>
      <c r="E1198">
        <v>77803</v>
      </c>
      <c r="F1198" t="s">
        <v>363</v>
      </c>
      <c r="G1198">
        <v>76031</v>
      </c>
      <c r="H1198" s="2">
        <v>71.88</v>
      </c>
      <c r="I1198" s="1">
        <v>45364</v>
      </c>
      <c r="J1198" t="s">
        <v>15</v>
      </c>
    </row>
    <row r="1199" spans="1:10" x14ac:dyDescent="0.25">
      <c r="A1199" t="s">
        <v>765</v>
      </c>
      <c r="B1199" t="s">
        <v>201</v>
      </c>
      <c r="C1199" t="s">
        <v>25</v>
      </c>
      <c r="D1199" t="s">
        <v>12</v>
      </c>
      <c r="E1199" t="s">
        <v>202</v>
      </c>
      <c r="F1199" t="s">
        <v>363</v>
      </c>
      <c r="G1199">
        <v>76032</v>
      </c>
      <c r="H1199" s="2">
        <v>531</v>
      </c>
      <c r="I1199" s="1">
        <v>45364</v>
      </c>
      <c r="J1199" t="s">
        <v>15</v>
      </c>
    </row>
    <row r="1200" spans="1:10" x14ac:dyDescent="0.25">
      <c r="A1200" t="s">
        <v>768</v>
      </c>
      <c r="B1200" t="s">
        <v>155</v>
      </c>
      <c r="C1200" t="s">
        <v>53</v>
      </c>
      <c r="D1200" t="s">
        <v>12</v>
      </c>
      <c r="E1200" t="s">
        <v>156</v>
      </c>
      <c r="F1200" t="s">
        <v>363</v>
      </c>
      <c r="G1200">
        <v>76033</v>
      </c>
      <c r="H1200" s="2">
        <v>267.95</v>
      </c>
      <c r="I1200" s="1">
        <v>45364</v>
      </c>
      <c r="J1200" t="s">
        <v>15</v>
      </c>
    </row>
    <row r="1201" spans="1:10" x14ac:dyDescent="0.25">
      <c r="A1201" t="s">
        <v>1252</v>
      </c>
      <c r="B1201" t="s">
        <v>535</v>
      </c>
      <c r="C1201" t="s">
        <v>53</v>
      </c>
      <c r="D1201" t="s">
        <v>12</v>
      </c>
      <c r="E1201" t="s">
        <v>536</v>
      </c>
      <c r="F1201" t="s">
        <v>363</v>
      </c>
      <c r="G1201">
        <v>76034</v>
      </c>
      <c r="H1201" s="2">
        <v>7213</v>
      </c>
      <c r="I1201" s="1">
        <v>45364</v>
      </c>
      <c r="J1201" t="s">
        <v>15</v>
      </c>
    </row>
    <row r="1202" spans="1:10" x14ac:dyDescent="0.25">
      <c r="A1202" t="s">
        <v>1335</v>
      </c>
      <c r="B1202" t="s">
        <v>1336</v>
      </c>
      <c r="C1202" t="s">
        <v>1242</v>
      </c>
      <c r="D1202" t="s">
        <v>12</v>
      </c>
      <c r="E1202" t="s">
        <v>1337</v>
      </c>
      <c r="F1202" t="s">
        <v>363</v>
      </c>
      <c r="G1202">
        <v>76035</v>
      </c>
      <c r="H1202" s="2">
        <v>2030</v>
      </c>
      <c r="I1202" s="1">
        <v>45364</v>
      </c>
      <c r="J1202" t="s">
        <v>15</v>
      </c>
    </row>
    <row r="1203" spans="1:10" x14ac:dyDescent="0.25">
      <c r="A1203" t="s">
        <v>772</v>
      </c>
      <c r="B1203" t="s">
        <v>28</v>
      </c>
      <c r="C1203" t="s">
        <v>29</v>
      </c>
      <c r="D1203" t="s">
        <v>12</v>
      </c>
      <c r="E1203">
        <v>77459</v>
      </c>
      <c r="F1203" t="s">
        <v>363</v>
      </c>
      <c r="G1203">
        <v>76036</v>
      </c>
      <c r="H1203" s="2">
        <v>13.74</v>
      </c>
      <c r="I1203" s="1">
        <v>45364</v>
      </c>
      <c r="J1203" t="s">
        <v>15</v>
      </c>
    </row>
    <row r="1204" spans="1:10" x14ac:dyDescent="0.25">
      <c r="A1204" t="s">
        <v>909</v>
      </c>
      <c r="B1204" t="s">
        <v>345</v>
      </c>
      <c r="C1204" t="s">
        <v>11</v>
      </c>
      <c r="D1204" t="s">
        <v>12</v>
      </c>
      <c r="E1204" t="s">
        <v>346</v>
      </c>
      <c r="F1204" t="s">
        <v>363</v>
      </c>
      <c r="G1204">
        <v>76037</v>
      </c>
      <c r="H1204" s="2">
        <v>135</v>
      </c>
      <c r="I1204" s="1">
        <v>45364</v>
      </c>
      <c r="J1204" t="s">
        <v>15</v>
      </c>
    </row>
    <row r="1205" spans="1:10" x14ac:dyDescent="0.25">
      <c r="A1205" t="s">
        <v>790</v>
      </c>
      <c r="B1205" t="s">
        <v>92</v>
      </c>
      <c r="C1205" t="s">
        <v>53</v>
      </c>
      <c r="D1205" t="s">
        <v>12</v>
      </c>
      <c r="E1205" t="s">
        <v>93</v>
      </c>
      <c r="F1205" t="s">
        <v>363</v>
      </c>
      <c r="G1205">
        <v>76038</v>
      </c>
      <c r="H1205" s="2">
        <v>1058.9000000000001</v>
      </c>
      <c r="I1205" s="1">
        <v>45364</v>
      </c>
      <c r="J1205" t="s">
        <v>15</v>
      </c>
    </row>
    <row r="1206" spans="1:10" x14ac:dyDescent="0.25">
      <c r="A1206" t="s">
        <v>792</v>
      </c>
      <c r="B1206" t="s">
        <v>96</v>
      </c>
      <c r="C1206" t="s">
        <v>53</v>
      </c>
      <c r="D1206" t="s">
        <v>12</v>
      </c>
      <c r="E1206" t="s">
        <v>97</v>
      </c>
      <c r="F1206" t="s">
        <v>363</v>
      </c>
      <c r="G1206">
        <v>76039</v>
      </c>
      <c r="H1206" s="2">
        <v>1200.81</v>
      </c>
      <c r="I1206" s="1">
        <v>45364</v>
      </c>
      <c r="J1206" t="s">
        <v>15</v>
      </c>
    </row>
    <row r="1207" spans="1:10" x14ac:dyDescent="0.25">
      <c r="A1207" t="s">
        <v>912</v>
      </c>
      <c r="B1207" t="s">
        <v>256</v>
      </c>
      <c r="C1207" t="s">
        <v>257</v>
      </c>
      <c r="D1207" t="s">
        <v>64</v>
      </c>
      <c r="E1207" t="s">
        <v>258</v>
      </c>
      <c r="F1207" t="s">
        <v>363</v>
      </c>
      <c r="G1207">
        <v>76040</v>
      </c>
      <c r="H1207" s="2">
        <v>59.3</v>
      </c>
      <c r="I1207" s="1">
        <v>45364</v>
      </c>
      <c r="J1207" t="s">
        <v>15</v>
      </c>
    </row>
    <row r="1208" spans="1:10" x14ac:dyDescent="0.25">
      <c r="A1208" t="s">
        <v>913</v>
      </c>
      <c r="B1208" t="s">
        <v>409</v>
      </c>
      <c r="C1208" t="s">
        <v>53</v>
      </c>
      <c r="D1208" t="s">
        <v>12</v>
      </c>
      <c r="E1208" t="s">
        <v>410</v>
      </c>
      <c r="F1208" t="s">
        <v>363</v>
      </c>
      <c r="G1208">
        <v>76041</v>
      </c>
      <c r="H1208" s="2">
        <v>64.760000000000005</v>
      </c>
      <c r="I1208" s="1">
        <v>45364</v>
      </c>
      <c r="J1208" t="s">
        <v>15</v>
      </c>
    </row>
    <row r="1209" spans="1:10" x14ac:dyDescent="0.25">
      <c r="A1209" t="s">
        <v>914</v>
      </c>
      <c r="B1209" t="s">
        <v>172</v>
      </c>
      <c r="C1209" t="s">
        <v>11</v>
      </c>
      <c r="D1209" t="s">
        <v>12</v>
      </c>
      <c r="E1209" t="s">
        <v>48</v>
      </c>
      <c r="F1209" t="s">
        <v>363</v>
      </c>
      <c r="G1209">
        <v>76042</v>
      </c>
      <c r="H1209" s="2">
        <v>11605.96</v>
      </c>
      <c r="I1209" s="1">
        <v>45364</v>
      </c>
      <c r="J1209" t="s">
        <v>15</v>
      </c>
    </row>
    <row r="1210" spans="1:10" x14ac:dyDescent="0.25">
      <c r="A1210" t="s">
        <v>794</v>
      </c>
      <c r="B1210" t="s">
        <v>172</v>
      </c>
      <c r="C1210" t="s">
        <v>11</v>
      </c>
      <c r="D1210" t="s">
        <v>12</v>
      </c>
      <c r="E1210" t="s">
        <v>37</v>
      </c>
      <c r="F1210" t="s">
        <v>363</v>
      </c>
      <c r="G1210">
        <v>76043</v>
      </c>
      <c r="H1210" s="2">
        <v>3815.24</v>
      </c>
      <c r="I1210" s="1">
        <v>45364</v>
      </c>
      <c r="J1210" t="s">
        <v>15</v>
      </c>
    </row>
    <row r="1211" spans="1:10" x14ac:dyDescent="0.25">
      <c r="A1211" t="s">
        <v>1338</v>
      </c>
      <c r="B1211" t="s">
        <v>232</v>
      </c>
      <c r="C1211" t="s">
        <v>11</v>
      </c>
      <c r="D1211" t="s">
        <v>12</v>
      </c>
      <c r="E1211" t="s">
        <v>37</v>
      </c>
      <c r="F1211" t="s">
        <v>363</v>
      </c>
      <c r="G1211">
        <v>76044</v>
      </c>
      <c r="H1211" s="2">
        <v>800</v>
      </c>
      <c r="I1211" s="1">
        <v>45364</v>
      </c>
      <c r="J1211" t="s">
        <v>15</v>
      </c>
    </row>
    <row r="1212" spans="1:10" x14ac:dyDescent="0.25">
      <c r="A1212" t="s">
        <v>1339</v>
      </c>
      <c r="B1212" t="s">
        <v>371</v>
      </c>
      <c r="C1212" t="s">
        <v>11</v>
      </c>
      <c r="D1212" t="s">
        <v>12</v>
      </c>
      <c r="E1212" t="s">
        <v>37</v>
      </c>
      <c r="F1212" t="s">
        <v>363</v>
      </c>
      <c r="G1212">
        <v>76045</v>
      </c>
      <c r="H1212" s="2">
        <v>350</v>
      </c>
      <c r="I1212" s="1">
        <v>45364</v>
      </c>
      <c r="J1212" t="s">
        <v>15</v>
      </c>
    </row>
    <row r="1213" spans="1:10" x14ac:dyDescent="0.25">
      <c r="A1213" t="s">
        <v>798</v>
      </c>
      <c r="B1213" t="s">
        <v>427</v>
      </c>
      <c r="C1213" t="s">
        <v>152</v>
      </c>
      <c r="D1213" t="s">
        <v>12</v>
      </c>
      <c r="E1213">
        <v>77380</v>
      </c>
      <c r="F1213" t="s">
        <v>363</v>
      </c>
      <c r="G1213">
        <v>76046</v>
      </c>
      <c r="H1213" s="2">
        <v>1443.18</v>
      </c>
      <c r="I1213" s="1">
        <v>45364</v>
      </c>
      <c r="J1213" t="s">
        <v>15</v>
      </c>
    </row>
    <row r="1214" spans="1:10" x14ac:dyDescent="0.25">
      <c r="A1214" t="s">
        <v>809</v>
      </c>
      <c r="B1214" t="s">
        <v>810</v>
      </c>
      <c r="C1214" t="s">
        <v>11</v>
      </c>
      <c r="D1214" t="s">
        <v>12</v>
      </c>
      <c r="E1214" t="s">
        <v>37</v>
      </c>
      <c r="F1214" t="s">
        <v>363</v>
      </c>
      <c r="G1214">
        <v>76047</v>
      </c>
      <c r="H1214" s="2">
        <v>1235.23</v>
      </c>
      <c r="I1214" s="1">
        <v>45364</v>
      </c>
      <c r="J1214" t="s">
        <v>15</v>
      </c>
    </row>
    <row r="1215" spans="1:10" x14ac:dyDescent="0.25">
      <c r="A1215" t="s">
        <v>919</v>
      </c>
      <c r="B1215" t="s">
        <v>261</v>
      </c>
      <c r="C1215" t="s">
        <v>25</v>
      </c>
      <c r="D1215" t="s">
        <v>12</v>
      </c>
      <c r="E1215">
        <v>78752</v>
      </c>
      <c r="F1215" t="s">
        <v>363</v>
      </c>
      <c r="G1215">
        <v>76048</v>
      </c>
      <c r="H1215" s="2">
        <v>416</v>
      </c>
      <c r="I1215" s="1">
        <v>45365</v>
      </c>
      <c r="J1215" t="s">
        <v>15</v>
      </c>
    </row>
    <row r="1216" spans="1:10" x14ac:dyDescent="0.25">
      <c r="A1216" t="s">
        <v>625</v>
      </c>
      <c r="B1216" t="s">
        <v>206</v>
      </c>
      <c r="C1216" t="s">
        <v>207</v>
      </c>
      <c r="D1216" t="s">
        <v>197</v>
      </c>
      <c r="E1216" t="s">
        <v>208</v>
      </c>
      <c r="F1216" t="s">
        <v>363</v>
      </c>
      <c r="G1216">
        <v>76049</v>
      </c>
      <c r="H1216" s="2">
        <v>6655.26</v>
      </c>
      <c r="I1216" s="1">
        <v>45365</v>
      </c>
      <c r="J1216" t="s">
        <v>15</v>
      </c>
    </row>
    <row r="1217" spans="1:10" x14ac:dyDescent="0.25">
      <c r="A1217" t="s">
        <v>626</v>
      </c>
      <c r="B1217" t="s">
        <v>209</v>
      </c>
      <c r="C1217" t="s">
        <v>53</v>
      </c>
      <c r="D1217" t="s">
        <v>12</v>
      </c>
      <c r="E1217" t="s">
        <v>210</v>
      </c>
      <c r="F1217" t="s">
        <v>363</v>
      </c>
      <c r="G1217">
        <v>76050</v>
      </c>
      <c r="H1217" s="2">
        <v>120</v>
      </c>
      <c r="I1217" s="1">
        <v>45365</v>
      </c>
      <c r="J1217" t="s">
        <v>15</v>
      </c>
    </row>
    <row r="1218" spans="1:10" x14ac:dyDescent="0.25">
      <c r="A1218" t="s">
        <v>1340</v>
      </c>
      <c r="B1218" t="s">
        <v>259</v>
      </c>
      <c r="C1218" t="s">
        <v>53</v>
      </c>
      <c r="D1218" t="s">
        <v>12</v>
      </c>
      <c r="E1218" t="s">
        <v>260</v>
      </c>
      <c r="F1218" t="s">
        <v>363</v>
      </c>
      <c r="G1218">
        <v>76051</v>
      </c>
      <c r="H1218" s="2">
        <v>65900</v>
      </c>
      <c r="I1218" s="1">
        <v>45365</v>
      </c>
      <c r="J1218" t="s">
        <v>15</v>
      </c>
    </row>
    <row r="1219" spans="1:10" x14ac:dyDescent="0.25">
      <c r="A1219" t="s">
        <v>1166</v>
      </c>
      <c r="B1219" t="s">
        <v>1167</v>
      </c>
      <c r="C1219" t="s">
        <v>90</v>
      </c>
      <c r="D1219" t="s">
        <v>12</v>
      </c>
      <c r="E1219">
        <v>77242</v>
      </c>
      <c r="F1219" t="s">
        <v>363</v>
      </c>
      <c r="G1219">
        <v>76069</v>
      </c>
      <c r="H1219" s="2">
        <v>1050</v>
      </c>
      <c r="I1219" s="1">
        <v>45371</v>
      </c>
      <c r="J1219" t="s">
        <v>15</v>
      </c>
    </row>
    <row r="1220" spans="1:10" x14ac:dyDescent="0.25">
      <c r="A1220" t="s">
        <v>815</v>
      </c>
      <c r="B1220" t="s">
        <v>816</v>
      </c>
      <c r="C1220" t="s">
        <v>288</v>
      </c>
      <c r="D1220" t="s">
        <v>12</v>
      </c>
      <c r="E1220">
        <v>77449</v>
      </c>
      <c r="F1220" t="s">
        <v>363</v>
      </c>
      <c r="G1220">
        <v>76070</v>
      </c>
      <c r="H1220" s="2">
        <v>848.16</v>
      </c>
      <c r="I1220" s="1">
        <v>45371</v>
      </c>
      <c r="J1220" t="s">
        <v>15</v>
      </c>
    </row>
    <row r="1221" spans="1:10" x14ac:dyDescent="0.25">
      <c r="A1221" t="s">
        <v>817</v>
      </c>
      <c r="B1221" t="s">
        <v>818</v>
      </c>
      <c r="C1221" t="s">
        <v>819</v>
      </c>
      <c r="D1221" t="s">
        <v>12</v>
      </c>
      <c r="E1221">
        <v>75067</v>
      </c>
      <c r="F1221" t="s">
        <v>363</v>
      </c>
      <c r="G1221">
        <v>76071</v>
      </c>
      <c r="H1221" s="2">
        <v>80</v>
      </c>
      <c r="I1221" s="1">
        <v>45371</v>
      </c>
      <c r="J1221" t="s">
        <v>15</v>
      </c>
    </row>
    <row r="1222" spans="1:10" x14ac:dyDescent="0.25">
      <c r="A1222" t="s">
        <v>1341</v>
      </c>
      <c r="B1222" t="s">
        <v>1342</v>
      </c>
      <c r="C1222" t="s">
        <v>11</v>
      </c>
      <c r="D1222" t="s">
        <v>12</v>
      </c>
      <c r="E1222">
        <v>77834</v>
      </c>
      <c r="F1222" t="s">
        <v>363</v>
      </c>
      <c r="G1222">
        <v>76072</v>
      </c>
      <c r="H1222" s="2">
        <v>129.94999999999999</v>
      </c>
      <c r="I1222" s="1">
        <v>45371</v>
      </c>
      <c r="J1222" t="s">
        <v>15</v>
      </c>
    </row>
    <row r="1223" spans="1:10" x14ac:dyDescent="0.25">
      <c r="A1223" t="s">
        <v>643</v>
      </c>
      <c r="B1223" t="s">
        <v>644</v>
      </c>
      <c r="C1223" t="s">
        <v>11</v>
      </c>
      <c r="D1223" t="s">
        <v>12</v>
      </c>
      <c r="E1223">
        <v>77833</v>
      </c>
      <c r="F1223" t="s">
        <v>363</v>
      </c>
      <c r="G1223">
        <v>76073</v>
      </c>
      <c r="H1223" s="2">
        <v>353</v>
      </c>
      <c r="I1223" s="1">
        <v>45371</v>
      </c>
      <c r="J1223" t="s">
        <v>15</v>
      </c>
    </row>
    <row r="1224" spans="1:10" x14ac:dyDescent="0.25">
      <c r="A1224" t="s">
        <v>1116</v>
      </c>
      <c r="B1224" t="s">
        <v>212</v>
      </c>
      <c r="C1224" t="s">
        <v>213</v>
      </c>
      <c r="D1224" t="s">
        <v>24</v>
      </c>
      <c r="E1224" t="s">
        <v>214</v>
      </c>
      <c r="F1224" t="s">
        <v>363</v>
      </c>
      <c r="G1224">
        <v>76074</v>
      </c>
      <c r="H1224" s="2">
        <v>4503.7299999999996</v>
      </c>
      <c r="I1224" s="1">
        <v>45371</v>
      </c>
      <c r="J1224" t="s">
        <v>15</v>
      </c>
    </row>
    <row r="1225" spans="1:10" x14ac:dyDescent="0.25">
      <c r="A1225" t="s">
        <v>698</v>
      </c>
      <c r="B1225" t="s">
        <v>1343</v>
      </c>
      <c r="C1225" t="s">
        <v>11</v>
      </c>
      <c r="D1225" t="s">
        <v>12</v>
      </c>
      <c r="E1225">
        <v>77833</v>
      </c>
      <c r="F1225" t="s">
        <v>363</v>
      </c>
      <c r="G1225">
        <v>76075</v>
      </c>
      <c r="H1225" s="2">
        <v>100</v>
      </c>
      <c r="I1225" s="1">
        <v>45371</v>
      </c>
      <c r="J1225" t="s">
        <v>15</v>
      </c>
    </row>
    <row r="1226" spans="1:10" x14ac:dyDescent="0.25">
      <c r="A1226" t="s">
        <v>1344</v>
      </c>
      <c r="B1226" t="s">
        <v>404</v>
      </c>
      <c r="C1226" t="s">
        <v>405</v>
      </c>
      <c r="D1226" t="s">
        <v>12</v>
      </c>
      <c r="E1226">
        <v>79452</v>
      </c>
      <c r="F1226" t="s">
        <v>363</v>
      </c>
      <c r="G1226">
        <v>76076</v>
      </c>
      <c r="H1226" s="2">
        <v>147.85</v>
      </c>
      <c r="I1226" s="1">
        <v>45371</v>
      </c>
      <c r="J1226" t="s">
        <v>15</v>
      </c>
    </row>
    <row r="1227" spans="1:10" x14ac:dyDescent="0.25">
      <c r="A1227" t="s">
        <v>1051</v>
      </c>
      <c r="B1227" t="s">
        <v>55</v>
      </c>
      <c r="C1227" t="s">
        <v>53</v>
      </c>
      <c r="D1227" t="s">
        <v>12</v>
      </c>
      <c r="E1227">
        <v>75284</v>
      </c>
      <c r="F1227" t="s">
        <v>363</v>
      </c>
      <c r="G1227">
        <v>76077</v>
      </c>
      <c r="H1227" s="2">
        <v>608</v>
      </c>
      <c r="I1227" s="1">
        <v>45371</v>
      </c>
      <c r="J1227" t="s">
        <v>15</v>
      </c>
    </row>
    <row r="1228" spans="1:10" x14ac:dyDescent="0.25">
      <c r="A1228" t="s">
        <v>933</v>
      </c>
      <c r="B1228" t="s">
        <v>934</v>
      </c>
      <c r="C1228" t="s">
        <v>90</v>
      </c>
      <c r="D1228" t="s">
        <v>12</v>
      </c>
      <c r="E1228">
        <v>77084</v>
      </c>
      <c r="F1228" t="s">
        <v>363</v>
      </c>
      <c r="G1228">
        <v>76078</v>
      </c>
      <c r="H1228" s="2">
        <v>765</v>
      </c>
      <c r="I1228" s="1">
        <v>45371</v>
      </c>
      <c r="J1228" t="s">
        <v>15</v>
      </c>
    </row>
    <row r="1229" spans="1:10" x14ac:dyDescent="0.25">
      <c r="A1229" t="s">
        <v>825</v>
      </c>
      <c r="B1229" t="s">
        <v>327</v>
      </c>
      <c r="C1229" t="s">
        <v>173</v>
      </c>
      <c r="D1229" t="s">
        <v>168</v>
      </c>
      <c r="E1229" t="s">
        <v>328</v>
      </c>
      <c r="F1229" t="s">
        <v>363</v>
      </c>
      <c r="G1229">
        <v>76079</v>
      </c>
      <c r="H1229" s="2">
        <v>130.38999999999999</v>
      </c>
      <c r="I1229" s="1">
        <v>45371</v>
      </c>
      <c r="J1229" t="s">
        <v>15</v>
      </c>
    </row>
    <row r="1230" spans="1:10" x14ac:dyDescent="0.25">
      <c r="A1230" t="s">
        <v>648</v>
      </c>
      <c r="B1230" t="s">
        <v>58</v>
      </c>
      <c r="C1230" t="s">
        <v>11</v>
      </c>
      <c r="D1230" t="s">
        <v>12</v>
      </c>
      <c r="E1230">
        <v>77833</v>
      </c>
      <c r="F1230" t="s">
        <v>363</v>
      </c>
      <c r="G1230">
        <v>76080</v>
      </c>
      <c r="H1230" s="2">
        <v>197.42</v>
      </c>
      <c r="I1230" s="1">
        <v>45371</v>
      </c>
      <c r="J1230" t="s">
        <v>15</v>
      </c>
    </row>
    <row r="1231" spans="1:10" x14ac:dyDescent="0.25">
      <c r="A1231" t="s">
        <v>649</v>
      </c>
      <c r="B1231" t="s">
        <v>650</v>
      </c>
      <c r="C1231" t="s">
        <v>51</v>
      </c>
      <c r="D1231" t="s">
        <v>12</v>
      </c>
      <c r="E1231">
        <v>77880</v>
      </c>
      <c r="F1231" t="s">
        <v>363</v>
      </c>
      <c r="G1231">
        <v>76081</v>
      </c>
      <c r="H1231" s="2">
        <v>2575</v>
      </c>
      <c r="I1231" s="1">
        <v>45371</v>
      </c>
      <c r="J1231" t="s">
        <v>15</v>
      </c>
    </row>
    <row r="1232" spans="1:10" x14ac:dyDescent="0.25">
      <c r="A1232" t="s">
        <v>654</v>
      </c>
      <c r="B1232" t="s">
        <v>365</v>
      </c>
      <c r="C1232" t="s">
        <v>11</v>
      </c>
      <c r="D1232" t="s">
        <v>12</v>
      </c>
      <c r="E1232" t="s">
        <v>48</v>
      </c>
      <c r="F1232" t="s">
        <v>363</v>
      </c>
      <c r="G1232">
        <v>76082</v>
      </c>
      <c r="H1232" s="2">
        <v>94</v>
      </c>
      <c r="I1232" s="1">
        <v>45371</v>
      </c>
      <c r="J1232" t="s">
        <v>15</v>
      </c>
    </row>
    <row r="1233" spans="1:10" x14ac:dyDescent="0.25">
      <c r="A1233" t="s">
        <v>833</v>
      </c>
      <c r="B1233" t="s">
        <v>834</v>
      </c>
      <c r="C1233" t="s">
        <v>11</v>
      </c>
      <c r="D1233" t="s">
        <v>12</v>
      </c>
      <c r="E1233">
        <v>77833</v>
      </c>
      <c r="F1233" t="s">
        <v>363</v>
      </c>
      <c r="G1233">
        <v>76083</v>
      </c>
      <c r="H1233" s="2">
        <v>475409.67</v>
      </c>
      <c r="I1233" s="1">
        <v>45371</v>
      </c>
      <c r="J1233" t="s">
        <v>15</v>
      </c>
    </row>
    <row r="1234" spans="1:10" x14ac:dyDescent="0.25">
      <c r="A1234" t="s">
        <v>937</v>
      </c>
      <c r="B1234" t="s">
        <v>141</v>
      </c>
      <c r="C1234" t="s">
        <v>11</v>
      </c>
      <c r="D1234" t="s">
        <v>12</v>
      </c>
      <c r="E1234" t="s">
        <v>37</v>
      </c>
      <c r="F1234" t="s">
        <v>363</v>
      </c>
      <c r="G1234">
        <v>76084</v>
      </c>
      <c r="H1234" s="2">
        <v>2200</v>
      </c>
      <c r="I1234" s="1">
        <v>45371</v>
      </c>
      <c r="J1234" t="s">
        <v>15</v>
      </c>
    </row>
    <row r="1235" spans="1:10" x14ac:dyDescent="0.25">
      <c r="A1235" t="s">
        <v>660</v>
      </c>
      <c r="B1235" t="s">
        <v>102</v>
      </c>
      <c r="C1235" t="s">
        <v>11</v>
      </c>
      <c r="D1235" t="s">
        <v>12</v>
      </c>
      <c r="E1235" t="s">
        <v>103</v>
      </c>
      <c r="F1235" t="s">
        <v>363</v>
      </c>
      <c r="G1235">
        <v>76085</v>
      </c>
      <c r="H1235" s="2">
        <v>120</v>
      </c>
      <c r="I1235" s="1">
        <v>45371</v>
      </c>
      <c r="J1235" t="s">
        <v>15</v>
      </c>
    </row>
    <row r="1236" spans="1:10" x14ac:dyDescent="0.25">
      <c r="A1236" t="s">
        <v>1185</v>
      </c>
      <c r="B1236" t="s">
        <v>1186</v>
      </c>
      <c r="C1236" t="s">
        <v>11</v>
      </c>
      <c r="D1236" t="s">
        <v>12</v>
      </c>
      <c r="E1236">
        <v>77834</v>
      </c>
      <c r="F1236" t="s">
        <v>363</v>
      </c>
      <c r="G1236">
        <v>76086</v>
      </c>
      <c r="H1236" s="2">
        <v>15934.19</v>
      </c>
      <c r="I1236" s="1">
        <v>45371</v>
      </c>
      <c r="J1236" t="s">
        <v>15</v>
      </c>
    </row>
    <row r="1237" spans="1:10" x14ac:dyDescent="0.25">
      <c r="A1237" t="s">
        <v>940</v>
      </c>
      <c r="B1237" t="s">
        <v>61</v>
      </c>
      <c r="C1237" t="s">
        <v>11</v>
      </c>
      <c r="D1237" t="s">
        <v>12</v>
      </c>
      <c r="E1237">
        <v>77833</v>
      </c>
      <c r="F1237" t="s">
        <v>363</v>
      </c>
      <c r="G1237">
        <v>76087</v>
      </c>
      <c r="H1237" s="2">
        <v>89372.7</v>
      </c>
      <c r="I1237" s="1">
        <v>45371</v>
      </c>
      <c r="J1237" t="s">
        <v>15</v>
      </c>
    </row>
    <row r="1238" spans="1:10" x14ac:dyDescent="0.25">
      <c r="A1238" t="s">
        <v>666</v>
      </c>
      <c r="B1238" t="s">
        <v>61</v>
      </c>
      <c r="C1238" t="s">
        <v>11</v>
      </c>
      <c r="D1238" t="s">
        <v>12</v>
      </c>
      <c r="E1238">
        <v>77833</v>
      </c>
      <c r="F1238" t="s">
        <v>363</v>
      </c>
      <c r="G1238">
        <v>76088</v>
      </c>
      <c r="H1238" s="2">
        <v>841.1</v>
      </c>
      <c r="I1238" s="1">
        <v>45371</v>
      </c>
      <c r="J1238" t="s">
        <v>15</v>
      </c>
    </row>
    <row r="1239" spans="1:10" x14ac:dyDescent="0.25">
      <c r="A1239" t="s">
        <v>698</v>
      </c>
      <c r="B1239" t="s">
        <v>1345</v>
      </c>
      <c r="C1239" t="s">
        <v>51</v>
      </c>
      <c r="D1239" t="s">
        <v>12</v>
      </c>
      <c r="E1239">
        <v>77880</v>
      </c>
      <c r="F1239" t="s">
        <v>363</v>
      </c>
      <c r="G1239">
        <v>76089</v>
      </c>
      <c r="H1239" s="2">
        <v>100</v>
      </c>
      <c r="I1239" s="1">
        <v>45371</v>
      </c>
      <c r="J1239" t="s">
        <v>15</v>
      </c>
    </row>
    <row r="1240" spans="1:10" x14ac:dyDescent="0.25">
      <c r="A1240" t="s">
        <v>1188</v>
      </c>
      <c r="B1240" t="s">
        <v>237</v>
      </c>
      <c r="C1240" t="s">
        <v>238</v>
      </c>
      <c r="D1240" t="s">
        <v>239</v>
      </c>
      <c r="E1240" t="s">
        <v>240</v>
      </c>
      <c r="F1240" t="s">
        <v>363</v>
      </c>
      <c r="G1240">
        <v>76090</v>
      </c>
      <c r="H1240" s="2">
        <v>136.62</v>
      </c>
      <c r="I1240" s="1">
        <v>45371</v>
      </c>
      <c r="J1240" t="s">
        <v>15</v>
      </c>
    </row>
    <row r="1241" spans="1:10" x14ac:dyDescent="0.25">
      <c r="A1241" t="s">
        <v>673</v>
      </c>
      <c r="B1241" t="s">
        <v>107</v>
      </c>
      <c r="C1241" t="s">
        <v>108</v>
      </c>
      <c r="D1241" t="s">
        <v>12</v>
      </c>
      <c r="E1241" t="s">
        <v>109</v>
      </c>
      <c r="F1241" t="s">
        <v>363</v>
      </c>
      <c r="G1241">
        <v>76091</v>
      </c>
      <c r="H1241" s="2">
        <v>3124</v>
      </c>
      <c r="I1241" s="1">
        <v>45371</v>
      </c>
      <c r="J1241" t="s">
        <v>15</v>
      </c>
    </row>
    <row r="1242" spans="1:10" x14ac:dyDescent="0.25">
      <c r="A1242" t="s">
        <v>674</v>
      </c>
      <c r="B1242" t="s">
        <v>174</v>
      </c>
      <c r="C1242" t="s">
        <v>53</v>
      </c>
      <c r="D1242" t="s">
        <v>12</v>
      </c>
      <c r="E1242">
        <v>75313</v>
      </c>
      <c r="F1242" t="s">
        <v>363</v>
      </c>
      <c r="G1242">
        <v>76092</v>
      </c>
      <c r="H1242" s="2">
        <v>2631.18</v>
      </c>
      <c r="I1242" s="1">
        <v>45371</v>
      </c>
      <c r="J1242" t="s">
        <v>15</v>
      </c>
    </row>
    <row r="1243" spans="1:10" x14ac:dyDescent="0.25">
      <c r="A1243" t="s">
        <v>675</v>
      </c>
      <c r="B1243" t="s">
        <v>263</v>
      </c>
      <c r="F1243" t="s">
        <v>363</v>
      </c>
      <c r="G1243">
        <v>76093</v>
      </c>
      <c r="H1243" s="2">
        <v>760.75</v>
      </c>
      <c r="I1243" s="1">
        <v>45371</v>
      </c>
      <c r="J1243" t="s">
        <v>15</v>
      </c>
    </row>
    <row r="1244" spans="1:10" x14ac:dyDescent="0.25">
      <c r="A1244" t="s">
        <v>1057</v>
      </c>
      <c r="B1244" t="s">
        <v>329</v>
      </c>
      <c r="C1244" t="s">
        <v>11</v>
      </c>
      <c r="D1244" t="s">
        <v>12</v>
      </c>
      <c r="E1244">
        <v>77833</v>
      </c>
      <c r="F1244" t="s">
        <v>363</v>
      </c>
      <c r="G1244">
        <v>76094</v>
      </c>
      <c r="H1244" s="2">
        <v>650</v>
      </c>
      <c r="I1244" s="1">
        <v>45371</v>
      </c>
      <c r="J1244" t="s">
        <v>15</v>
      </c>
    </row>
    <row r="1245" spans="1:10" x14ac:dyDescent="0.25">
      <c r="A1245" t="s">
        <v>677</v>
      </c>
      <c r="B1245" t="s">
        <v>217</v>
      </c>
      <c r="C1245" t="s">
        <v>53</v>
      </c>
      <c r="D1245" t="s">
        <v>12</v>
      </c>
      <c r="E1245">
        <v>75266</v>
      </c>
      <c r="F1245" t="s">
        <v>363</v>
      </c>
      <c r="G1245">
        <v>76095</v>
      </c>
      <c r="H1245" s="2">
        <v>1345.04</v>
      </c>
      <c r="I1245" s="1">
        <v>45371</v>
      </c>
      <c r="J1245" t="s">
        <v>15</v>
      </c>
    </row>
    <row r="1246" spans="1:10" x14ac:dyDescent="0.25">
      <c r="A1246" t="s">
        <v>1346</v>
      </c>
      <c r="B1246" t="s">
        <v>1347</v>
      </c>
      <c r="C1246" t="s">
        <v>1348</v>
      </c>
      <c r="D1246" t="s">
        <v>40</v>
      </c>
      <c r="E1246">
        <v>63119</v>
      </c>
      <c r="F1246" t="s">
        <v>363</v>
      </c>
      <c r="G1246">
        <v>76096</v>
      </c>
      <c r="H1246" s="2">
        <v>1432.85</v>
      </c>
      <c r="I1246" s="1">
        <v>45371</v>
      </c>
      <c r="J1246" t="s">
        <v>15</v>
      </c>
    </row>
    <row r="1247" spans="1:10" x14ac:dyDescent="0.25">
      <c r="A1247" t="s">
        <v>1349</v>
      </c>
      <c r="B1247" t="s">
        <v>98</v>
      </c>
      <c r="C1247" t="s">
        <v>53</v>
      </c>
      <c r="D1247" t="s">
        <v>12</v>
      </c>
      <c r="E1247" t="s">
        <v>99</v>
      </c>
      <c r="F1247" t="s">
        <v>363</v>
      </c>
      <c r="G1247">
        <v>76097</v>
      </c>
      <c r="H1247" s="2">
        <v>501.69</v>
      </c>
      <c r="I1247" s="1">
        <v>45371</v>
      </c>
      <c r="J1247" t="s">
        <v>15</v>
      </c>
    </row>
    <row r="1248" spans="1:10" x14ac:dyDescent="0.25">
      <c r="A1248" t="s">
        <v>1350</v>
      </c>
      <c r="B1248" t="s">
        <v>1351</v>
      </c>
      <c r="C1248" t="s">
        <v>90</v>
      </c>
      <c r="D1248" t="s">
        <v>12</v>
      </c>
      <c r="E1248">
        <v>77087</v>
      </c>
      <c r="F1248" t="s">
        <v>363</v>
      </c>
      <c r="G1248">
        <v>76098</v>
      </c>
      <c r="H1248" s="2">
        <v>5446</v>
      </c>
      <c r="I1248" s="1">
        <v>45371</v>
      </c>
      <c r="J1248" t="s">
        <v>15</v>
      </c>
    </row>
    <row r="1249" spans="1:10" x14ac:dyDescent="0.25">
      <c r="A1249" t="s">
        <v>678</v>
      </c>
      <c r="B1249" t="s">
        <v>66</v>
      </c>
      <c r="C1249" t="s">
        <v>63</v>
      </c>
      <c r="D1249" t="s">
        <v>64</v>
      </c>
      <c r="E1249" t="s">
        <v>67</v>
      </c>
      <c r="F1249" t="s">
        <v>363</v>
      </c>
      <c r="G1249">
        <v>76099</v>
      </c>
      <c r="H1249" s="2">
        <v>458.32</v>
      </c>
      <c r="I1249" s="1">
        <v>45371</v>
      </c>
      <c r="J1249" t="s">
        <v>15</v>
      </c>
    </row>
    <row r="1250" spans="1:10" x14ac:dyDescent="0.25">
      <c r="A1250" t="s">
        <v>1352</v>
      </c>
      <c r="B1250" t="s">
        <v>397</v>
      </c>
      <c r="C1250" t="s">
        <v>11</v>
      </c>
      <c r="D1250" t="s">
        <v>12</v>
      </c>
      <c r="E1250" t="s">
        <v>398</v>
      </c>
      <c r="F1250" t="s">
        <v>363</v>
      </c>
      <c r="G1250">
        <v>76100</v>
      </c>
      <c r="H1250" s="2">
        <v>166.8</v>
      </c>
      <c r="I1250" s="1">
        <v>45371</v>
      </c>
      <c r="J1250" t="s">
        <v>15</v>
      </c>
    </row>
    <row r="1251" spans="1:10" x14ac:dyDescent="0.25">
      <c r="A1251" t="s">
        <v>683</v>
      </c>
      <c r="B1251" t="s">
        <v>178</v>
      </c>
      <c r="F1251" t="s">
        <v>363</v>
      </c>
      <c r="G1251">
        <v>76101</v>
      </c>
      <c r="H1251" s="2">
        <v>216.4</v>
      </c>
      <c r="I1251" s="1">
        <v>45371</v>
      </c>
      <c r="J1251" t="s">
        <v>15</v>
      </c>
    </row>
    <row r="1252" spans="1:10" x14ac:dyDescent="0.25">
      <c r="A1252" t="s">
        <v>1353</v>
      </c>
      <c r="B1252" t="s">
        <v>1354</v>
      </c>
      <c r="C1252" t="s">
        <v>90</v>
      </c>
      <c r="D1252" t="s">
        <v>12</v>
      </c>
      <c r="E1252">
        <v>77090</v>
      </c>
      <c r="F1252" t="s">
        <v>363</v>
      </c>
      <c r="G1252">
        <v>76102</v>
      </c>
      <c r="H1252" s="2">
        <v>389.52</v>
      </c>
      <c r="I1252" s="1">
        <v>45371</v>
      </c>
      <c r="J1252" t="s">
        <v>15</v>
      </c>
    </row>
    <row r="1253" spans="1:10" x14ac:dyDescent="0.25">
      <c r="A1253" t="s">
        <v>1120</v>
      </c>
      <c r="B1253" t="s">
        <v>110</v>
      </c>
      <c r="C1253" t="s">
        <v>111</v>
      </c>
      <c r="D1253" t="s">
        <v>12</v>
      </c>
      <c r="E1253">
        <v>77331</v>
      </c>
      <c r="F1253" t="s">
        <v>363</v>
      </c>
      <c r="G1253">
        <v>76103</v>
      </c>
      <c r="H1253" s="2">
        <v>454.5</v>
      </c>
      <c r="I1253" s="1">
        <v>45371</v>
      </c>
      <c r="J1253" t="s">
        <v>15</v>
      </c>
    </row>
    <row r="1254" spans="1:10" x14ac:dyDescent="0.25">
      <c r="A1254" t="s">
        <v>686</v>
      </c>
      <c r="B1254" t="s">
        <v>383</v>
      </c>
      <c r="F1254" t="s">
        <v>363</v>
      </c>
      <c r="G1254">
        <v>76104</v>
      </c>
      <c r="H1254" s="2">
        <v>93.8</v>
      </c>
      <c r="I1254" s="1">
        <v>45371</v>
      </c>
      <c r="J1254" t="s">
        <v>15</v>
      </c>
    </row>
    <row r="1255" spans="1:10" x14ac:dyDescent="0.25">
      <c r="A1255" t="s">
        <v>687</v>
      </c>
      <c r="B1255" t="s">
        <v>179</v>
      </c>
      <c r="C1255" t="s">
        <v>76</v>
      </c>
      <c r="D1255" t="s">
        <v>12</v>
      </c>
      <c r="E1255" t="s">
        <v>180</v>
      </c>
      <c r="F1255" t="s">
        <v>363</v>
      </c>
      <c r="G1255">
        <v>76105</v>
      </c>
      <c r="H1255" s="2">
        <v>65</v>
      </c>
      <c r="I1255" s="1">
        <v>45371</v>
      </c>
      <c r="J1255" t="s">
        <v>15</v>
      </c>
    </row>
    <row r="1256" spans="1:10" x14ac:dyDescent="0.25">
      <c r="A1256" t="s">
        <v>1355</v>
      </c>
      <c r="B1256" t="s">
        <v>1356</v>
      </c>
      <c r="C1256" t="s">
        <v>53</v>
      </c>
      <c r="D1256" t="s">
        <v>12</v>
      </c>
      <c r="E1256" t="s">
        <v>1357</v>
      </c>
      <c r="F1256" t="s">
        <v>363</v>
      </c>
      <c r="G1256">
        <v>76106</v>
      </c>
      <c r="H1256" s="2">
        <v>1942.5</v>
      </c>
      <c r="I1256" s="1">
        <v>45371</v>
      </c>
      <c r="J1256" t="s">
        <v>15</v>
      </c>
    </row>
    <row r="1257" spans="1:10" x14ac:dyDescent="0.25">
      <c r="A1257" t="s">
        <v>1293</v>
      </c>
      <c r="B1257" t="s">
        <v>1294</v>
      </c>
      <c r="C1257" t="s">
        <v>53</v>
      </c>
      <c r="D1257" t="s">
        <v>12</v>
      </c>
      <c r="E1257" t="s">
        <v>1295</v>
      </c>
      <c r="F1257" t="s">
        <v>363</v>
      </c>
      <c r="G1257">
        <v>76107</v>
      </c>
      <c r="H1257" s="2">
        <v>818.2</v>
      </c>
      <c r="I1257" s="1">
        <v>45371</v>
      </c>
      <c r="J1257" t="s">
        <v>15</v>
      </c>
    </row>
    <row r="1258" spans="1:10" x14ac:dyDescent="0.25">
      <c r="A1258" t="s">
        <v>1358</v>
      </c>
      <c r="B1258" t="s">
        <v>1359</v>
      </c>
      <c r="F1258" t="s">
        <v>363</v>
      </c>
      <c r="G1258">
        <v>76108</v>
      </c>
      <c r="H1258" s="2">
        <v>449.34</v>
      </c>
      <c r="I1258" s="1">
        <v>45371</v>
      </c>
      <c r="J1258" t="s">
        <v>15</v>
      </c>
    </row>
    <row r="1259" spans="1:10" x14ac:dyDescent="0.25">
      <c r="A1259" t="s">
        <v>1132</v>
      </c>
      <c r="B1259" t="s">
        <v>1133</v>
      </c>
      <c r="C1259" t="s">
        <v>288</v>
      </c>
      <c r="D1259" t="s">
        <v>12</v>
      </c>
      <c r="E1259">
        <v>77493</v>
      </c>
      <c r="F1259" t="s">
        <v>363</v>
      </c>
      <c r="G1259">
        <v>76109</v>
      </c>
      <c r="H1259" s="2">
        <v>3996.48</v>
      </c>
      <c r="I1259" s="1">
        <v>45371</v>
      </c>
      <c r="J1259" t="s">
        <v>15</v>
      </c>
    </row>
    <row r="1260" spans="1:10" x14ac:dyDescent="0.25">
      <c r="A1260" t="s">
        <v>697</v>
      </c>
      <c r="B1260" t="s">
        <v>74</v>
      </c>
      <c r="C1260" t="s">
        <v>11</v>
      </c>
      <c r="D1260" t="s">
        <v>12</v>
      </c>
      <c r="E1260" t="s">
        <v>75</v>
      </c>
      <c r="F1260" t="s">
        <v>363</v>
      </c>
      <c r="G1260">
        <v>76110</v>
      </c>
      <c r="H1260" s="2">
        <v>105</v>
      </c>
      <c r="I1260" s="1">
        <v>45371</v>
      </c>
      <c r="J1260" t="s">
        <v>15</v>
      </c>
    </row>
    <row r="1261" spans="1:10" x14ac:dyDescent="0.25">
      <c r="A1261" t="s">
        <v>1360</v>
      </c>
      <c r="B1261" t="s">
        <v>1361</v>
      </c>
      <c r="F1261" t="s">
        <v>363</v>
      </c>
      <c r="G1261">
        <v>76111</v>
      </c>
      <c r="H1261" s="2">
        <v>180</v>
      </c>
      <c r="I1261" s="1">
        <v>45371</v>
      </c>
      <c r="J1261" t="s">
        <v>15</v>
      </c>
    </row>
    <row r="1262" spans="1:10" x14ac:dyDescent="0.25">
      <c r="A1262" t="s">
        <v>857</v>
      </c>
      <c r="B1262" t="s">
        <v>148</v>
      </c>
      <c r="C1262" t="s">
        <v>149</v>
      </c>
      <c r="D1262" t="s">
        <v>12</v>
      </c>
      <c r="E1262" t="s">
        <v>150</v>
      </c>
      <c r="F1262" t="s">
        <v>363</v>
      </c>
      <c r="G1262">
        <v>76112</v>
      </c>
      <c r="H1262" s="2">
        <v>526.91999999999996</v>
      </c>
      <c r="I1262" s="1">
        <v>45371</v>
      </c>
      <c r="J1262" t="s">
        <v>15</v>
      </c>
    </row>
    <row r="1263" spans="1:10" x14ac:dyDescent="0.25">
      <c r="A1263" t="s">
        <v>962</v>
      </c>
      <c r="B1263" t="s">
        <v>338</v>
      </c>
      <c r="C1263" t="s">
        <v>53</v>
      </c>
      <c r="D1263" t="s">
        <v>12</v>
      </c>
      <c r="E1263" t="s">
        <v>339</v>
      </c>
      <c r="F1263" t="s">
        <v>363</v>
      </c>
      <c r="G1263">
        <v>76113</v>
      </c>
      <c r="H1263" s="2">
        <v>535</v>
      </c>
      <c r="I1263" s="1">
        <v>45371</v>
      </c>
      <c r="J1263" t="s">
        <v>15</v>
      </c>
    </row>
    <row r="1264" spans="1:10" x14ac:dyDescent="0.25">
      <c r="A1264" t="s">
        <v>858</v>
      </c>
      <c r="B1264" t="s">
        <v>266</v>
      </c>
      <c r="C1264" t="s">
        <v>267</v>
      </c>
      <c r="D1264" t="s">
        <v>40</v>
      </c>
      <c r="E1264" t="s">
        <v>268</v>
      </c>
      <c r="F1264" t="s">
        <v>363</v>
      </c>
      <c r="G1264">
        <v>76114</v>
      </c>
      <c r="H1264" s="2">
        <v>27.78</v>
      </c>
      <c r="I1264" s="1">
        <v>45371</v>
      </c>
      <c r="J1264" t="s">
        <v>15</v>
      </c>
    </row>
    <row r="1265" spans="1:10" x14ac:dyDescent="0.25">
      <c r="A1265" t="s">
        <v>864</v>
      </c>
      <c r="B1265" t="s">
        <v>519</v>
      </c>
      <c r="C1265" t="s">
        <v>90</v>
      </c>
      <c r="D1265" t="s">
        <v>12</v>
      </c>
      <c r="E1265">
        <v>77007</v>
      </c>
      <c r="F1265" t="s">
        <v>363</v>
      </c>
      <c r="G1265">
        <v>76115</v>
      </c>
      <c r="H1265" s="2">
        <v>1329</v>
      </c>
      <c r="I1265" s="1">
        <v>45371</v>
      </c>
      <c r="J1265" t="s">
        <v>15</v>
      </c>
    </row>
    <row r="1266" spans="1:10" x14ac:dyDescent="0.25">
      <c r="A1266" t="s">
        <v>1362</v>
      </c>
      <c r="B1266" t="s">
        <v>1363</v>
      </c>
      <c r="C1266" t="s">
        <v>1364</v>
      </c>
      <c r="D1266" t="s">
        <v>64</v>
      </c>
      <c r="E1266" t="s">
        <v>1365</v>
      </c>
      <c r="F1266" t="s">
        <v>363</v>
      </c>
      <c r="G1266">
        <v>76116</v>
      </c>
      <c r="H1266" s="2">
        <v>1327</v>
      </c>
      <c r="I1266" s="1">
        <v>45371</v>
      </c>
      <c r="J1266" t="s">
        <v>15</v>
      </c>
    </row>
    <row r="1267" spans="1:10" x14ac:dyDescent="0.25">
      <c r="A1267" t="s">
        <v>1079</v>
      </c>
      <c r="B1267" t="s">
        <v>163</v>
      </c>
      <c r="C1267" t="s">
        <v>21</v>
      </c>
      <c r="D1267" t="s">
        <v>22</v>
      </c>
      <c r="E1267" t="s">
        <v>164</v>
      </c>
      <c r="F1267" t="s">
        <v>363</v>
      </c>
      <c r="G1267">
        <v>76117</v>
      </c>
      <c r="H1267" s="2">
        <v>399.78</v>
      </c>
      <c r="I1267" s="1">
        <v>45371</v>
      </c>
      <c r="J1267" t="s">
        <v>15</v>
      </c>
    </row>
    <row r="1268" spans="1:10" x14ac:dyDescent="0.25">
      <c r="A1268" t="s">
        <v>869</v>
      </c>
      <c r="B1268" t="s">
        <v>18</v>
      </c>
      <c r="C1268" t="s">
        <v>11</v>
      </c>
      <c r="D1268" t="s">
        <v>12</v>
      </c>
      <c r="E1268" t="s">
        <v>19</v>
      </c>
      <c r="F1268" t="s">
        <v>363</v>
      </c>
      <c r="G1268">
        <v>76118</v>
      </c>
      <c r="H1268" s="2">
        <v>97.5</v>
      </c>
      <c r="I1268" s="1">
        <v>45371</v>
      </c>
      <c r="J1268" t="s">
        <v>15</v>
      </c>
    </row>
    <row r="1269" spans="1:10" x14ac:dyDescent="0.25">
      <c r="A1269" t="s">
        <v>707</v>
      </c>
      <c r="B1269" t="s">
        <v>185</v>
      </c>
      <c r="C1269" t="s">
        <v>63</v>
      </c>
      <c r="D1269" t="s">
        <v>64</v>
      </c>
      <c r="E1269" t="s">
        <v>186</v>
      </c>
      <c r="F1269" t="s">
        <v>363</v>
      </c>
      <c r="G1269">
        <v>76119</v>
      </c>
      <c r="H1269" s="2">
        <v>421.02</v>
      </c>
      <c r="I1269" s="1">
        <v>45371</v>
      </c>
      <c r="J1269" t="s">
        <v>15</v>
      </c>
    </row>
    <row r="1270" spans="1:10" x14ac:dyDescent="0.25">
      <c r="A1270" t="s">
        <v>1366</v>
      </c>
      <c r="B1270" t="s">
        <v>1367</v>
      </c>
      <c r="F1270" t="s">
        <v>363</v>
      </c>
      <c r="G1270">
        <v>76120</v>
      </c>
      <c r="H1270" s="2">
        <v>87.17</v>
      </c>
      <c r="I1270" s="1">
        <v>45371</v>
      </c>
      <c r="J1270" t="s">
        <v>15</v>
      </c>
    </row>
    <row r="1271" spans="1:10" x14ac:dyDescent="0.25">
      <c r="A1271" t="s">
        <v>1215</v>
      </c>
      <c r="B1271" t="s">
        <v>1216</v>
      </c>
      <c r="F1271" t="s">
        <v>363</v>
      </c>
      <c r="G1271">
        <v>76121</v>
      </c>
      <c r="H1271" s="2">
        <v>114.09</v>
      </c>
      <c r="I1271" s="1">
        <v>45371</v>
      </c>
      <c r="J1271" t="s">
        <v>15</v>
      </c>
    </row>
    <row r="1272" spans="1:10" x14ac:dyDescent="0.25">
      <c r="A1272" t="s">
        <v>698</v>
      </c>
      <c r="B1272" t="s">
        <v>1368</v>
      </c>
      <c r="C1272" t="s">
        <v>27</v>
      </c>
      <c r="D1272" t="s">
        <v>12</v>
      </c>
      <c r="E1272">
        <v>77426</v>
      </c>
      <c r="F1272" t="s">
        <v>363</v>
      </c>
      <c r="G1272">
        <v>76122</v>
      </c>
      <c r="H1272" s="2">
        <v>100</v>
      </c>
      <c r="I1272" s="1">
        <v>45371</v>
      </c>
      <c r="J1272" t="s">
        <v>15</v>
      </c>
    </row>
    <row r="1273" spans="1:10" x14ac:dyDescent="0.25">
      <c r="A1273" t="s">
        <v>698</v>
      </c>
      <c r="B1273" t="s">
        <v>1369</v>
      </c>
      <c r="C1273" t="s">
        <v>1370</v>
      </c>
      <c r="D1273" t="s">
        <v>12</v>
      </c>
      <c r="E1273">
        <v>77836</v>
      </c>
      <c r="F1273" t="s">
        <v>363</v>
      </c>
      <c r="G1273">
        <v>76123</v>
      </c>
      <c r="H1273" s="2">
        <v>100</v>
      </c>
      <c r="I1273" s="1">
        <v>45371</v>
      </c>
      <c r="J1273" t="s">
        <v>14</v>
      </c>
    </row>
    <row r="1274" spans="1:10" x14ac:dyDescent="0.25">
      <c r="A1274" t="s">
        <v>1371</v>
      </c>
      <c r="B1274" t="s">
        <v>1372</v>
      </c>
      <c r="C1274" t="s">
        <v>76</v>
      </c>
      <c r="D1274" t="s">
        <v>12</v>
      </c>
      <c r="E1274">
        <v>77807</v>
      </c>
      <c r="F1274" t="s">
        <v>363</v>
      </c>
      <c r="G1274">
        <v>76124</v>
      </c>
      <c r="H1274" s="2">
        <v>272</v>
      </c>
      <c r="I1274" s="1">
        <v>45371</v>
      </c>
      <c r="J1274" t="s">
        <v>15</v>
      </c>
    </row>
    <row r="1275" spans="1:10" x14ac:dyDescent="0.25">
      <c r="A1275" t="s">
        <v>871</v>
      </c>
      <c r="B1275" t="s">
        <v>120</v>
      </c>
      <c r="C1275" t="s">
        <v>121</v>
      </c>
      <c r="D1275" t="s">
        <v>64</v>
      </c>
      <c r="E1275" t="s">
        <v>122</v>
      </c>
      <c r="F1275" t="s">
        <v>363</v>
      </c>
      <c r="G1275">
        <v>76125</v>
      </c>
      <c r="H1275" s="2">
        <v>1596.25</v>
      </c>
      <c r="I1275" s="1">
        <v>45371</v>
      </c>
      <c r="J1275" t="s">
        <v>15</v>
      </c>
    </row>
    <row r="1276" spans="1:10" x14ac:dyDescent="0.25">
      <c r="A1276" t="s">
        <v>877</v>
      </c>
      <c r="B1276" t="s">
        <v>83</v>
      </c>
      <c r="C1276" t="s">
        <v>84</v>
      </c>
      <c r="D1276" t="s">
        <v>85</v>
      </c>
      <c r="E1276">
        <v>80209</v>
      </c>
      <c r="F1276" t="s">
        <v>363</v>
      </c>
      <c r="G1276">
        <v>76126</v>
      </c>
      <c r="H1276" s="2">
        <v>9795.48</v>
      </c>
      <c r="I1276" s="1">
        <v>45371</v>
      </c>
      <c r="J1276" t="s">
        <v>15</v>
      </c>
    </row>
    <row r="1277" spans="1:10" x14ac:dyDescent="0.25">
      <c r="A1277" t="s">
        <v>1373</v>
      </c>
      <c r="B1277" t="s">
        <v>1374</v>
      </c>
      <c r="C1277" t="s">
        <v>961</v>
      </c>
      <c r="D1277" t="s">
        <v>12</v>
      </c>
      <c r="E1277">
        <v>37077</v>
      </c>
      <c r="F1277" t="s">
        <v>363</v>
      </c>
      <c r="G1277">
        <v>76127</v>
      </c>
      <c r="H1277" s="2">
        <v>11200</v>
      </c>
      <c r="I1277" s="1">
        <v>45371</v>
      </c>
      <c r="J1277" t="s">
        <v>15</v>
      </c>
    </row>
    <row r="1278" spans="1:10" x14ac:dyDescent="0.25">
      <c r="A1278" t="s">
        <v>1375</v>
      </c>
      <c r="B1278" t="s">
        <v>1376</v>
      </c>
      <c r="F1278" t="s">
        <v>363</v>
      </c>
      <c r="G1278">
        <v>76128</v>
      </c>
      <c r="H1278" s="2">
        <v>250</v>
      </c>
      <c r="I1278" s="1">
        <v>45371</v>
      </c>
      <c r="J1278" t="s">
        <v>15</v>
      </c>
    </row>
    <row r="1279" spans="1:10" x14ac:dyDescent="0.25">
      <c r="A1279" t="s">
        <v>881</v>
      </c>
      <c r="B1279" t="s">
        <v>334</v>
      </c>
      <c r="C1279" t="s">
        <v>335</v>
      </c>
      <c r="D1279" t="s">
        <v>197</v>
      </c>
      <c r="E1279" t="s">
        <v>336</v>
      </c>
      <c r="F1279" t="s">
        <v>363</v>
      </c>
      <c r="G1279">
        <v>76129</v>
      </c>
      <c r="H1279" s="2">
        <v>99.43</v>
      </c>
      <c r="I1279" s="1">
        <v>45371</v>
      </c>
      <c r="J1279" t="s">
        <v>15</v>
      </c>
    </row>
    <row r="1280" spans="1:10" x14ac:dyDescent="0.25">
      <c r="A1280" t="s">
        <v>1219</v>
      </c>
      <c r="B1280" t="s">
        <v>354</v>
      </c>
      <c r="C1280" t="s">
        <v>53</v>
      </c>
      <c r="D1280" t="s">
        <v>12</v>
      </c>
      <c r="E1280" t="s">
        <v>355</v>
      </c>
      <c r="F1280" t="s">
        <v>363</v>
      </c>
      <c r="G1280">
        <v>76130</v>
      </c>
      <c r="H1280" s="2">
        <v>434</v>
      </c>
      <c r="I1280" s="1">
        <v>45371</v>
      </c>
      <c r="J1280" t="s">
        <v>15</v>
      </c>
    </row>
    <row r="1281" spans="1:10" x14ac:dyDescent="0.25">
      <c r="A1281" t="s">
        <v>882</v>
      </c>
      <c r="B1281" t="s">
        <v>883</v>
      </c>
      <c r="F1281" t="s">
        <v>363</v>
      </c>
      <c r="G1281">
        <v>76131</v>
      </c>
      <c r="H1281" s="2">
        <v>478.4</v>
      </c>
      <c r="I1281" s="1">
        <v>45371</v>
      </c>
      <c r="J1281" t="s">
        <v>15</v>
      </c>
    </row>
    <row r="1282" spans="1:10" x14ac:dyDescent="0.25">
      <c r="A1282" t="s">
        <v>1318</v>
      </c>
      <c r="B1282" t="s">
        <v>87</v>
      </c>
      <c r="C1282" t="s">
        <v>76</v>
      </c>
      <c r="D1282" t="s">
        <v>12</v>
      </c>
      <c r="E1282">
        <v>77802</v>
      </c>
      <c r="F1282" t="s">
        <v>363</v>
      </c>
      <c r="G1282">
        <v>76132</v>
      </c>
      <c r="H1282" s="2">
        <v>190</v>
      </c>
      <c r="I1282" s="1">
        <v>45371</v>
      </c>
      <c r="J1282" t="s">
        <v>15</v>
      </c>
    </row>
    <row r="1283" spans="1:10" x14ac:dyDescent="0.25">
      <c r="A1283" t="s">
        <v>698</v>
      </c>
      <c r="B1283" t="s">
        <v>1377</v>
      </c>
      <c r="C1283" t="s">
        <v>11</v>
      </c>
      <c r="D1283" t="s">
        <v>12</v>
      </c>
      <c r="E1283">
        <v>77833</v>
      </c>
      <c r="F1283" t="s">
        <v>363</v>
      </c>
      <c r="G1283">
        <v>76133</v>
      </c>
      <c r="H1283" s="2">
        <v>50</v>
      </c>
      <c r="I1283" s="1">
        <v>45371</v>
      </c>
      <c r="J1283" t="s">
        <v>15</v>
      </c>
    </row>
    <row r="1284" spans="1:10" x14ac:dyDescent="0.25">
      <c r="A1284" t="s">
        <v>888</v>
      </c>
      <c r="B1284" t="s">
        <v>889</v>
      </c>
      <c r="C1284" t="s">
        <v>11</v>
      </c>
      <c r="D1284" t="s">
        <v>12</v>
      </c>
      <c r="E1284">
        <v>77833</v>
      </c>
      <c r="F1284" t="s">
        <v>363</v>
      </c>
      <c r="G1284">
        <v>76134</v>
      </c>
      <c r="H1284" s="2">
        <v>520.85</v>
      </c>
      <c r="I1284" s="1">
        <v>45371</v>
      </c>
      <c r="J1284" t="s">
        <v>15</v>
      </c>
    </row>
    <row r="1285" spans="1:10" x14ac:dyDescent="0.25">
      <c r="A1285" t="s">
        <v>1320</v>
      </c>
      <c r="B1285" t="s">
        <v>1321</v>
      </c>
      <c r="C1285" t="s">
        <v>11</v>
      </c>
      <c r="D1285" t="s">
        <v>12</v>
      </c>
      <c r="E1285" t="s">
        <v>1322</v>
      </c>
      <c r="F1285" t="s">
        <v>363</v>
      </c>
      <c r="G1285">
        <v>76135</v>
      </c>
      <c r="H1285" s="2">
        <v>7429.31</v>
      </c>
      <c r="I1285" s="1">
        <v>45371</v>
      </c>
      <c r="J1285" t="s">
        <v>15</v>
      </c>
    </row>
    <row r="1286" spans="1:10" x14ac:dyDescent="0.25">
      <c r="A1286" t="s">
        <v>890</v>
      </c>
      <c r="B1286" t="s">
        <v>281</v>
      </c>
      <c r="C1286" t="s">
        <v>53</v>
      </c>
      <c r="D1286" t="s">
        <v>12</v>
      </c>
      <c r="E1286" t="s">
        <v>282</v>
      </c>
      <c r="F1286" t="s">
        <v>363</v>
      </c>
      <c r="G1286">
        <v>76136</v>
      </c>
      <c r="H1286" s="2">
        <v>342.46</v>
      </c>
      <c r="I1286" s="1">
        <v>45371</v>
      </c>
      <c r="J1286" t="s">
        <v>15</v>
      </c>
    </row>
    <row r="1287" spans="1:10" x14ac:dyDescent="0.25">
      <c r="A1287" t="s">
        <v>740</v>
      </c>
      <c r="B1287" t="s">
        <v>88</v>
      </c>
      <c r="C1287" t="s">
        <v>53</v>
      </c>
      <c r="D1287" t="s">
        <v>12</v>
      </c>
      <c r="E1287" t="s">
        <v>89</v>
      </c>
      <c r="F1287" t="s">
        <v>363</v>
      </c>
      <c r="G1287">
        <v>76137</v>
      </c>
      <c r="H1287" s="2">
        <v>132</v>
      </c>
      <c r="I1287" s="1">
        <v>45371</v>
      </c>
      <c r="J1287" t="s">
        <v>15</v>
      </c>
    </row>
    <row r="1288" spans="1:10" x14ac:dyDescent="0.25">
      <c r="A1288" t="s">
        <v>891</v>
      </c>
      <c r="B1288" t="s">
        <v>559</v>
      </c>
      <c r="C1288" t="s">
        <v>53</v>
      </c>
      <c r="D1288" t="s">
        <v>12</v>
      </c>
      <c r="E1288" t="s">
        <v>560</v>
      </c>
      <c r="F1288" t="s">
        <v>363</v>
      </c>
      <c r="G1288">
        <v>76138</v>
      </c>
      <c r="H1288" s="2">
        <v>4426.8</v>
      </c>
      <c r="I1288" s="1">
        <v>45371</v>
      </c>
      <c r="J1288" t="s">
        <v>15</v>
      </c>
    </row>
    <row r="1289" spans="1:10" x14ac:dyDescent="0.25">
      <c r="A1289" t="s">
        <v>743</v>
      </c>
      <c r="B1289" t="s">
        <v>20</v>
      </c>
      <c r="C1289" t="s">
        <v>21</v>
      </c>
      <c r="D1289" t="s">
        <v>22</v>
      </c>
      <c r="E1289" t="s">
        <v>23</v>
      </c>
      <c r="F1289" t="s">
        <v>363</v>
      </c>
      <c r="G1289">
        <v>76139</v>
      </c>
      <c r="H1289" s="2">
        <v>496.09</v>
      </c>
      <c r="I1289" s="1">
        <v>45371</v>
      </c>
      <c r="J1289" t="s">
        <v>15</v>
      </c>
    </row>
    <row r="1290" spans="1:10" x14ac:dyDescent="0.25">
      <c r="A1290" t="s">
        <v>1378</v>
      </c>
      <c r="B1290" t="s">
        <v>1379</v>
      </c>
      <c r="C1290" t="s">
        <v>262</v>
      </c>
      <c r="D1290" t="s">
        <v>12</v>
      </c>
      <c r="E1290">
        <v>77387</v>
      </c>
      <c r="F1290" t="s">
        <v>363</v>
      </c>
      <c r="G1290">
        <v>76140</v>
      </c>
      <c r="H1290" s="2">
        <v>2964</v>
      </c>
      <c r="I1290" s="1">
        <v>45371</v>
      </c>
      <c r="J1290" t="s">
        <v>15</v>
      </c>
    </row>
    <row r="1291" spans="1:10" x14ac:dyDescent="0.25">
      <c r="A1291" t="s">
        <v>1380</v>
      </c>
      <c r="B1291" t="s">
        <v>1381</v>
      </c>
      <c r="C1291" t="s">
        <v>76</v>
      </c>
      <c r="D1291" t="s">
        <v>12</v>
      </c>
      <c r="E1291">
        <v>77802</v>
      </c>
      <c r="F1291" t="s">
        <v>363</v>
      </c>
      <c r="G1291">
        <v>76141</v>
      </c>
      <c r="H1291" s="2">
        <v>600</v>
      </c>
      <c r="I1291" s="1">
        <v>45371</v>
      </c>
      <c r="J1291" t="s">
        <v>14</v>
      </c>
    </row>
    <row r="1292" spans="1:10" x14ac:dyDescent="0.25">
      <c r="A1292" t="s">
        <v>899</v>
      </c>
      <c r="B1292" t="s">
        <v>130</v>
      </c>
      <c r="C1292" t="s">
        <v>131</v>
      </c>
      <c r="D1292" t="s">
        <v>12</v>
      </c>
      <c r="E1292">
        <v>78006</v>
      </c>
      <c r="F1292" t="s">
        <v>363</v>
      </c>
      <c r="G1292">
        <v>76142</v>
      </c>
      <c r="H1292" s="2">
        <v>1000</v>
      </c>
      <c r="I1292" s="1">
        <v>45371</v>
      </c>
      <c r="J1292" t="s">
        <v>15</v>
      </c>
    </row>
    <row r="1293" spans="1:10" x14ac:dyDescent="0.25">
      <c r="A1293" t="s">
        <v>1382</v>
      </c>
      <c r="B1293" t="s">
        <v>1383</v>
      </c>
      <c r="C1293" t="s">
        <v>11</v>
      </c>
      <c r="D1293" t="s">
        <v>12</v>
      </c>
      <c r="E1293" t="s">
        <v>1384</v>
      </c>
      <c r="F1293" t="s">
        <v>363</v>
      </c>
      <c r="G1293">
        <v>76143</v>
      </c>
      <c r="H1293" s="2">
        <v>2990</v>
      </c>
      <c r="I1293" s="1">
        <v>45371</v>
      </c>
      <c r="J1293" t="s">
        <v>15</v>
      </c>
    </row>
    <row r="1294" spans="1:10" x14ac:dyDescent="0.25">
      <c r="A1294" t="s">
        <v>1385</v>
      </c>
      <c r="B1294" t="s">
        <v>1386</v>
      </c>
      <c r="C1294" t="s">
        <v>173</v>
      </c>
      <c r="D1294" t="s">
        <v>168</v>
      </c>
      <c r="E1294" t="s">
        <v>1387</v>
      </c>
      <c r="F1294" t="s">
        <v>363</v>
      </c>
      <c r="G1294">
        <v>76144</v>
      </c>
      <c r="H1294" s="2">
        <v>264</v>
      </c>
      <c r="I1294" s="1">
        <v>45371</v>
      </c>
      <c r="J1294" t="s">
        <v>15</v>
      </c>
    </row>
    <row r="1295" spans="1:10" x14ac:dyDescent="0.25">
      <c r="A1295" t="s">
        <v>1018</v>
      </c>
      <c r="B1295" t="s">
        <v>153</v>
      </c>
      <c r="C1295" t="s">
        <v>11</v>
      </c>
      <c r="D1295" t="s">
        <v>12</v>
      </c>
      <c r="E1295" t="s">
        <v>154</v>
      </c>
      <c r="F1295" t="s">
        <v>363</v>
      </c>
      <c r="G1295">
        <v>76145</v>
      </c>
      <c r="H1295" s="2">
        <v>2750</v>
      </c>
      <c r="I1295" s="1">
        <v>45371</v>
      </c>
      <c r="J1295" t="s">
        <v>15</v>
      </c>
    </row>
    <row r="1296" spans="1:10" x14ac:dyDescent="0.25">
      <c r="A1296" t="s">
        <v>1388</v>
      </c>
      <c r="B1296" t="s">
        <v>493</v>
      </c>
      <c r="C1296" t="s">
        <v>11</v>
      </c>
      <c r="D1296" t="s">
        <v>12</v>
      </c>
      <c r="E1296">
        <v>77833</v>
      </c>
      <c r="F1296" t="s">
        <v>363</v>
      </c>
      <c r="G1296">
        <v>76146</v>
      </c>
      <c r="H1296" s="2">
        <v>90</v>
      </c>
      <c r="I1296" s="1">
        <v>45371</v>
      </c>
      <c r="J1296" t="s">
        <v>15</v>
      </c>
    </row>
    <row r="1297" spans="1:10" x14ac:dyDescent="0.25">
      <c r="A1297" t="s">
        <v>763</v>
      </c>
      <c r="B1297" t="s">
        <v>408</v>
      </c>
      <c r="C1297" t="s">
        <v>53</v>
      </c>
      <c r="D1297" t="s">
        <v>12</v>
      </c>
      <c r="E1297" t="s">
        <v>226</v>
      </c>
      <c r="F1297" t="s">
        <v>363</v>
      </c>
      <c r="G1297">
        <v>76147</v>
      </c>
      <c r="H1297" s="2">
        <v>3507.72</v>
      </c>
      <c r="I1297" s="1">
        <v>45371</v>
      </c>
      <c r="J1297" t="s">
        <v>15</v>
      </c>
    </row>
    <row r="1298" spans="1:10" x14ac:dyDescent="0.25">
      <c r="A1298" t="s">
        <v>1389</v>
      </c>
      <c r="B1298" t="s">
        <v>350</v>
      </c>
      <c r="C1298" t="s">
        <v>25</v>
      </c>
      <c r="D1298" t="s">
        <v>12</v>
      </c>
      <c r="E1298" t="s">
        <v>351</v>
      </c>
      <c r="F1298" t="s">
        <v>363</v>
      </c>
      <c r="G1298">
        <v>76148</v>
      </c>
      <c r="H1298" s="2">
        <v>100</v>
      </c>
      <c r="I1298" s="1">
        <v>45371</v>
      </c>
      <c r="J1298" t="s">
        <v>15</v>
      </c>
    </row>
    <row r="1299" spans="1:10" x14ac:dyDescent="0.25">
      <c r="A1299" t="s">
        <v>1251</v>
      </c>
      <c r="B1299" t="s">
        <v>227</v>
      </c>
      <c r="C1299" t="s">
        <v>25</v>
      </c>
      <c r="D1299" t="s">
        <v>12</v>
      </c>
      <c r="E1299" t="s">
        <v>228</v>
      </c>
      <c r="F1299" t="s">
        <v>363</v>
      </c>
      <c r="G1299">
        <v>76149</v>
      </c>
      <c r="H1299" s="2">
        <v>85</v>
      </c>
      <c r="I1299" s="1">
        <v>45371</v>
      </c>
      <c r="J1299" t="s">
        <v>15</v>
      </c>
    </row>
    <row r="1300" spans="1:10" x14ac:dyDescent="0.25">
      <c r="A1300" t="s">
        <v>1390</v>
      </c>
      <c r="B1300" t="s">
        <v>1391</v>
      </c>
      <c r="C1300" t="s">
        <v>25</v>
      </c>
      <c r="D1300" t="s">
        <v>12</v>
      </c>
      <c r="E1300" t="s">
        <v>1392</v>
      </c>
      <c r="F1300" t="s">
        <v>363</v>
      </c>
      <c r="G1300">
        <v>76150</v>
      </c>
      <c r="H1300" s="2">
        <v>1133</v>
      </c>
      <c r="I1300" s="1">
        <v>45371</v>
      </c>
      <c r="J1300" t="s">
        <v>15</v>
      </c>
    </row>
    <row r="1301" spans="1:10" x14ac:dyDescent="0.25">
      <c r="A1301" t="s">
        <v>769</v>
      </c>
      <c r="B1301" t="s">
        <v>26</v>
      </c>
      <c r="C1301" t="s">
        <v>27</v>
      </c>
      <c r="D1301" t="s">
        <v>12</v>
      </c>
      <c r="E1301">
        <v>77426</v>
      </c>
      <c r="F1301" t="s">
        <v>363</v>
      </c>
      <c r="G1301">
        <v>76151</v>
      </c>
      <c r="H1301" s="2">
        <v>108877.41</v>
      </c>
      <c r="I1301" s="1">
        <v>45371</v>
      </c>
      <c r="J1301" t="s">
        <v>15</v>
      </c>
    </row>
    <row r="1302" spans="1:10" x14ac:dyDescent="0.25">
      <c r="A1302" t="s">
        <v>772</v>
      </c>
      <c r="B1302" t="s">
        <v>28</v>
      </c>
      <c r="C1302" t="s">
        <v>29</v>
      </c>
      <c r="D1302" t="s">
        <v>12</v>
      </c>
      <c r="E1302">
        <v>77459</v>
      </c>
      <c r="F1302" t="s">
        <v>363</v>
      </c>
      <c r="G1302">
        <v>76152</v>
      </c>
      <c r="H1302" s="2">
        <v>47.54</v>
      </c>
      <c r="I1302" s="1">
        <v>45371</v>
      </c>
      <c r="J1302" t="s">
        <v>15</v>
      </c>
    </row>
    <row r="1303" spans="1:10" x14ac:dyDescent="0.25">
      <c r="A1303" t="s">
        <v>1393</v>
      </c>
      <c r="B1303" t="s">
        <v>1394</v>
      </c>
      <c r="C1303" t="s">
        <v>131</v>
      </c>
      <c r="D1303" t="s">
        <v>12</v>
      </c>
      <c r="E1303">
        <v>78006</v>
      </c>
      <c r="F1303" t="s">
        <v>363</v>
      </c>
      <c r="G1303">
        <v>76153</v>
      </c>
      <c r="H1303" s="2">
        <v>15405.41</v>
      </c>
      <c r="I1303" s="1">
        <v>45371</v>
      </c>
      <c r="J1303" t="s">
        <v>15</v>
      </c>
    </row>
    <row r="1304" spans="1:10" x14ac:dyDescent="0.25">
      <c r="A1304" t="s">
        <v>1122</v>
      </c>
      <c r="B1304" t="s">
        <v>132</v>
      </c>
      <c r="C1304" t="s">
        <v>133</v>
      </c>
      <c r="D1304" t="s">
        <v>134</v>
      </c>
      <c r="E1304" t="s">
        <v>135</v>
      </c>
      <c r="F1304" t="s">
        <v>363</v>
      </c>
      <c r="G1304">
        <v>76154</v>
      </c>
      <c r="H1304" s="2">
        <v>30521.200000000001</v>
      </c>
      <c r="I1304" s="1">
        <v>45371</v>
      </c>
      <c r="J1304" t="s">
        <v>15</v>
      </c>
    </row>
    <row r="1305" spans="1:10" x14ac:dyDescent="0.25">
      <c r="A1305" t="s">
        <v>789</v>
      </c>
      <c r="B1305" t="s">
        <v>230</v>
      </c>
      <c r="C1305" t="s">
        <v>53</v>
      </c>
      <c r="D1305" t="s">
        <v>12</v>
      </c>
      <c r="E1305" t="s">
        <v>231</v>
      </c>
      <c r="F1305" t="s">
        <v>363</v>
      </c>
      <c r="G1305">
        <v>76155</v>
      </c>
      <c r="H1305" s="2">
        <v>127.74</v>
      </c>
      <c r="I1305" s="1">
        <v>45371</v>
      </c>
      <c r="J1305" t="s">
        <v>15</v>
      </c>
    </row>
    <row r="1306" spans="1:10" x14ac:dyDescent="0.25">
      <c r="A1306" t="s">
        <v>1395</v>
      </c>
      <c r="B1306" t="s">
        <v>1396</v>
      </c>
      <c r="C1306" t="s">
        <v>53</v>
      </c>
      <c r="D1306" t="s">
        <v>12</v>
      </c>
      <c r="E1306" t="s">
        <v>1397</v>
      </c>
      <c r="F1306" t="s">
        <v>363</v>
      </c>
      <c r="G1306">
        <v>76156</v>
      </c>
      <c r="H1306" s="2">
        <v>230</v>
      </c>
      <c r="I1306" s="1">
        <v>45371</v>
      </c>
      <c r="J1306" t="s">
        <v>15</v>
      </c>
    </row>
    <row r="1307" spans="1:10" x14ac:dyDescent="0.25">
      <c r="A1307" t="s">
        <v>1398</v>
      </c>
      <c r="B1307" t="s">
        <v>254</v>
      </c>
      <c r="C1307" t="s">
        <v>63</v>
      </c>
      <c r="D1307" t="s">
        <v>64</v>
      </c>
      <c r="E1307" t="s">
        <v>255</v>
      </c>
      <c r="F1307" t="s">
        <v>363</v>
      </c>
      <c r="G1307">
        <v>76157</v>
      </c>
      <c r="H1307" s="2">
        <v>95.61</v>
      </c>
      <c r="I1307" s="1">
        <v>45371</v>
      </c>
      <c r="J1307" t="s">
        <v>15</v>
      </c>
    </row>
    <row r="1308" spans="1:10" x14ac:dyDescent="0.25">
      <c r="A1308" t="s">
        <v>792</v>
      </c>
      <c r="B1308" t="s">
        <v>96</v>
      </c>
      <c r="C1308" t="s">
        <v>53</v>
      </c>
      <c r="D1308" t="s">
        <v>12</v>
      </c>
      <c r="E1308" t="s">
        <v>97</v>
      </c>
      <c r="F1308" t="s">
        <v>363</v>
      </c>
      <c r="G1308">
        <v>76158</v>
      </c>
      <c r="H1308" s="2">
        <v>1379.87</v>
      </c>
      <c r="I1308" s="1">
        <v>45371</v>
      </c>
      <c r="J1308" t="s">
        <v>15</v>
      </c>
    </row>
    <row r="1309" spans="1:10" x14ac:dyDescent="0.25">
      <c r="A1309" t="s">
        <v>1399</v>
      </c>
      <c r="B1309" t="s">
        <v>1400</v>
      </c>
      <c r="C1309" t="s">
        <v>11</v>
      </c>
      <c r="D1309" t="s">
        <v>12</v>
      </c>
      <c r="E1309" t="s">
        <v>37</v>
      </c>
      <c r="F1309" t="s">
        <v>363</v>
      </c>
      <c r="G1309">
        <v>76159</v>
      </c>
      <c r="H1309" s="2">
        <v>1300</v>
      </c>
      <c r="I1309" s="1">
        <v>45371</v>
      </c>
      <c r="J1309" t="s">
        <v>15</v>
      </c>
    </row>
    <row r="1310" spans="1:10" x14ac:dyDescent="0.25">
      <c r="A1310" t="s">
        <v>912</v>
      </c>
      <c r="B1310" t="s">
        <v>256</v>
      </c>
      <c r="C1310" t="s">
        <v>257</v>
      </c>
      <c r="D1310" t="s">
        <v>64</v>
      </c>
      <c r="E1310" t="s">
        <v>258</v>
      </c>
      <c r="F1310" t="s">
        <v>363</v>
      </c>
      <c r="G1310">
        <v>76160</v>
      </c>
      <c r="H1310" s="2">
        <v>213.57</v>
      </c>
      <c r="I1310" s="1">
        <v>45371</v>
      </c>
      <c r="J1310" t="s">
        <v>15</v>
      </c>
    </row>
    <row r="1311" spans="1:10" x14ac:dyDescent="0.25">
      <c r="A1311" t="s">
        <v>1123</v>
      </c>
      <c r="B1311" t="s">
        <v>157</v>
      </c>
      <c r="C1311" t="s">
        <v>53</v>
      </c>
      <c r="D1311" t="s">
        <v>12</v>
      </c>
      <c r="E1311" t="s">
        <v>158</v>
      </c>
      <c r="F1311" t="s">
        <v>363</v>
      </c>
      <c r="G1311">
        <v>76161</v>
      </c>
      <c r="H1311" s="2">
        <v>3522.6</v>
      </c>
      <c r="I1311" s="1">
        <v>45371</v>
      </c>
      <c r="J1311" t="s">
        <v>15</v>
      </c>
    </row>
    <row r="1312" spans="1:10" x14ac:dyDescent="0.25">
      <c r="A1312" t="s">
        <v>1123</v>
      </c>
      <c r="B1312" t="s">
        <v>157</v>
      </c>
      <c r="C1312" t="s">
        <v>53</v>
      </c>
      <c r="D1312" t="s">
        <v>12</v>
      </c>
      <c r="E1312" t="s">
        <v>158</v>
      </c>
      <c r="F1312" t="s">
        <v>363</v>
      </c>
      <c r="G1312">
        <v>76162</v>
      </c>
      <c r="H1312" s="2">
        <v>50.34</v>
      </c>
      <c r="I1312" s="1">
        <v>45371</v>
      </c>
      <c r="J1312" t="s">
        <v>15</v>
      </c>
    </row>
    <row r="1313" spans="1:10" x14ac:dyDescent="0.25">
      <c r="A1313" t="s">
        <v>1123</v>
      </c>
      <c r="B1313" t="s">
        <v>157</v>
      </c>
      <c r="C1313" t="s">
        <v>53</v>
      </c>
      <c r="D1313" t="s">
        <v>12</v>
      </c>
      <c r="E1313" t="s">
        <v>158</v>
      </c>
      <c r="F1313" t="s">
        <v>363</v>
      </c>
      <c r="G1313">
        <v>76163</v>
      </c>
      <c r="H1313" s="2">
        <v>250.71</v>
      </c>
      <c r="I1313" s="1">
        <v>45371</v>
      </c>
      <c r="J1313" t="s">
        <v>15</v>
      </c>
    </row>
    <row r="1314" spans="1:10" x14ac:dyDescent="0.25">
      <c r="A1314" t="s">
        <v>1123</v>
      </c>
      <c r="B1314" t="s">
        <v>157</v>
      </c>
      <c r="C1314" t="s">
        <v>53</v>
      </c>
      <c r="D1314" t="s">
        <v>12</v>
      </c>
      <c r="E1314" t="s">
        <v>158</v>
      </c>
      <c r="F1314" t="s">
        <v>363</v>
      </c>
      <c r="G1314">
        <v>76164</v>
      </c>
      <c r="H1314" s="2">
        <v>748.23</v>
      </c>
      <c r="I1314" s="1">
        <v>45371</v>
      </c>
      <c r="J1314" t="s">
        <v>15</v>
      </c>
    </row>
    <row r="1315" spans="1:10" x14ac:dyDescent="0.25">
      <c r="A1315" t="s">
        <v>1123</v>
      </c>
      <c r="B1315" t="s">
        <v>157</v>
      </c>
      <c r="C1315" t="s">
        <v>53</v>
      </c>
      <c r="D1315" t="s">
        <v>12</v>
      </c>
      <c r="E1315" t="s">
        <v>158</v>
      </c>
      <c r="F1315" t="s">
        <v>363</v>
      </c>
      <c r="G1315">
        <v>76165</v>
      </c>
      <c r="H1315" s="2">
        <v>2206.86</v>
      </c>
      <c r="I1315" s="1">
        <v>45371</v>
      </c>
      <c r="J1315" t="s">
        <v>15</v>
      </c>
    </row>
    <row r="1316" spans="1:10" x14ac:dyDescent="0.25">
      <c r="A1316" t="s">
        <v>793</v>
      </c>
      <c r="B1316" t="s">
        <v>204</v>
      </c>
      <c r="C1316" t="s">
        <v>205</v>
      </c>
      <c r="D1316" t="s">
        <v>12</v>
      </c>
      <c r="E1316">
        <v>77445</v>
      </c>
      <c r="F1316" t="s">
        <v>363</v>
      </c>
      <c r="G1316">
        <v>76166</v>
      </c>
      <c r="H1316" s="2">
        <v>6433.44</v>
      </c>
      <c r="I1316" s="1">
        <v>45371</v>
      </c>
      <c r="J1316" t="s">
        <v>15</v>
      </c>
    </row>
    <row r="1317" spans="1:10" x14ac:dyDescent="0.25">
      <c r="A1317" t="s">
        <v>798</v>
      </c>
      <c r="B1317" t="s">
        <v>427</v>
      </c>
      <c r="C1317" t="s">
        <v>152</v>
      </c>
      <c r="D1317" t="s">
        <v>12</v>
      </c>
      <c r="E1317">
        <v>77380</v>
      </c>
      <c r="F1317" t="s">
        <v>363</v>
      </c>
      <c r="G1317">
        <v>76167</v>
      </c>
      <c r="H1317" s="2">
        <v>1170.9000000000001</v>
      </c>
      <c r="I1317" s="1">
        <v>45371</v>
      </c>
      <c r="J1317" t="s">
        <v>15</v>
      </c>
    </row>
    <row r="1318" spans="1:10" x14ac:dyDescent="0.25">
      <c r="A1318" t="s">
        <v>1111</v>
      </c>
      <c r="B1318" t="s">
        <v>1112</v>
      </c>
      <c r="C1318" t="s">
        <v>11</v>
      </c>
      <c r="D1318" t="s">
        <v>12</v>
      </c>
      <c r="E1318">
        <v>77833</v>
      </c>
      <c r="F1318" t="s">
        <v>363</v>
      </c>
      <c r="G1318">
        <v>76168</v>
      </c>
      <c r="H1318" s="2">
        <v>26</v>
      </c>
      <c r="I1318" s="1">
        <v>45371</v>
      </c>
      <c r="J1318" t="s">
        <v>15</v>
      </c>
    </row>
    <row r="1319" spans="1:10" x14ac:dyDescent="0.25">
      <c r="A1319" t="s">
        <v>1045</v>
      </c>
      <c r="B1319" t="s">
        <v>162</v>
      </c>
      <c r="C1319" t="s">
        <v>25</v>
      </c>
      <c r="D1319" t="s">
        <v>12</v>
      </c>
      <c r="E1319">
        <v>78746</v>
      </c>
      <c r="F1319" t="s">
        <v>363</v>
      </c>
      <c r="G1319">
        <v>76169</v>
      </c>
      <c r="H1319" s="2">
        <v>483.12</v>
      </c>
      <c r="I1319" s="1">
        <v>45371</v>
      </c>
      <c r="J1319" t="s">
        <v>15</v>
      </c>
    </row>
    <row r="1320" spans="1:10" x14ac:dyDescent="0.25">
      <c r="A1320" t="s">
        <v>698</v>
      </c>
      <c r="B1320" t="s">
        <v>1401</v>
      </c>
      <c r="C1320" t="s">
        <v>11</v>
      </c>
      <c r="D1320" t="s">
        <v>12</v>
      </c>
      <c r="E1320">
        <v>77833</v>
      </c>
      <c r="F1320" t="s">
        <v>363</v>
      </c>
      <c r="G1320">
        <v>76170</v>
      </c>
      <c r="H1320" s="2">
        <v>100</v>
      </c>
      <c r="I1320" s="1">
        <v>45371</v>
      </c>
      <c r="J1320" t="s">
        <v>15</v>
      </c>
    </row>
    <row r="1321" spans="1:10" x14ac:dyDescent="0.25">
      <c r="A1321" t="s">
        <v>1402</v>
      </c>
      <c r="B1321" t="s">
        <v>506</v>
      </c>
      <c r="C1321" t="s">
        <v>63</v>
      </c>
      <c r="D1321" t="s">
        <v>64</v>
      </c>
      <c r="E1321" t="s">
        <v>507</v>
      </c>
      <c r="F1321" t="s">
        <v>363</v>
      </c>
      <c r="G1321">
        <v>76176</v>
      </c>
      <c r="H1321" s="2">
        <v>291.54000000000002</v>
      </c>
      <c r="I1321" s="1">
        <v>45378</v>
      </c>
      <c r="J1321" t="s">
        <v>15</v>
      </c>
    </row>
    <row r="1322" spans="1:10" x14ac:dyDescent="0.25">
      <c r="A1322" t="s">
        <v>924</v>
      </c>
      <c r="B1322" t="s">
        <v>390</v>
      </c>
      <c r="C1322" t="s">
        <v>76</v>
      </c>
      <c r="D1322" t="s">
        <v>12</v>
      </c>
      <c r="E1322" t="s">
        <v>391</v>
      </c>
      <c r="F1322" t="s">
        <v>363</v>
      </c>
      <c r="G1322">
        <v>76177</v>
      </c>
      <c r="H1322" s="2">
        <v>105</v>
      </c>
      <c r="I1322" s="1">
        <v>45378</v>
      </c>
      <c r="J1322" t="s">
        <v>15</v>
      </c>
    </row>
    <row r="1323" spans="1:10" x14ac:dyDescent="0.25">
      <c r="A1323" t="s">
        <v>815</v>
      </c>
      <c r="B1323" t="s">
        <v>816</v>
      </c>
      <c r="C1323" t="s">
        <v>288</v>
      </c>
      <c r="D1323" t="s">
        <v>12</v>
      </c>
      <c r="E1323">
        <v>77449</v>
      </c>
      <c r="F1323" t="s">
        <v>363</v>
      </c>
      <c r="G1323">
        <v>76178</v>
      </c>
      <c r="H1323" s="2">
        <v>5707.04</v>
      </c>
      <c r="I1323" s="1">
        <v>45378</v>
      </c>
      <c r="J1323" t="s">
        <v>15</v>
      </c>
    </row>
    <row r="1324" spans="1:10" x14ac:dyDescent="0.25">
      <c r="A1324" t="s">
        <v>820</v>
      </c>
      <c r="B1324" t="s">
        <v>49</v>
      </c>
      <c r="C1324" t="s">
        <v>11</v>
      </c>
      <c r="D1324" t="s">
        <v>12</v>
      </c>
      <c r="E1324" t="s">
        <v>50</v>
      </c>
      <c r="F1324" t="s">
        <v>363</v>
      </c>
      <c r="G1324">
        <v>76179</v>
      </c>
      <c r="H1324" s="2">
        <v>1500.1</v>
      </c>
      <c r="I1324" s="1">
        <v>45378</v>
      </c>
      <c r="J1324" t="s">
        <v>15</v>
      </c>
    </row>
    <row r="1325" spans="1:10" x14ac:dyDescent="0.25">
      <c r="A1325" t="s">
        <v>1403</v>
      </c>
      <c r="B1325" t="s">
        <v>364</v>
      </c>
      <c r="C1325" t="s">
        <v>285</v>
      </c>
      <c r="D1325" t="s">
        <v>286</v>
      </c>
      <c r="E1325">
        <v>35246</v>
      </c>
      <c r="F1325" t="s">
        <v>363</v>
      </c>
      <c r="G1325">
        <v>76180</v>
      </c>
      <c r="H1325" s="2">
        <v>4439.92</v>
      </c>
      <c r="I1325" s="1">
        <v>45378</v>
      </c>
      <c r="J1325" t="s">
        <v>15</v>
      </c>
    </row>
    <row r="1326" spans="1:10" x14ac:dyDescent="0.25">
      <c r="A1326" t="s">
        <v>698</v>
      </c>
      <c r="B1326" t="s">
        <v>1136</v>
      </c>
      <c r="C1326" t="s">
        <v>11</v>
      </c>
      <c r="D1326" t="s">
        <v>12</v>
      </c>
      <c r="E1326">
        <v>77833</v>
      </c>
      <c r="F1326" t="s">
        <v>363</v>
      </c>
      <c r="G1326">
        <v>76181</v>
      </c>
      <c r="H1326" s="2">
        <v>10</v>
      </c>
      <c r="I1326" s="1">
        <v>45378</v>
      </c>
      <c r="J1326" t="s">
        <v>14</v>
      </c>
    </row>
    <row r="1327" spans="1:10" x14ac:dyDescent="0.25">
      <c r="A1327" t="s">
        <v>1116</v>
      </c>
      <c r="B1327" t="s">
        <v>212</v>
      </c>
      <c r="C1327" t="s">
        <v>213</v>
      </c>
      <c r="D1327" t="s">
        <v>24</v>
      </c>
      <c r="E1327" t="s">
        <v>214</v>
      </c>
      <c r="F1327" t="s">
        <v>363</v>
      </c>
      <c r="G1327">
        <v>76182</v>
      </c>
      <c r="H1327" s="2">
        <v>48476.6</v>
      </c>
      <c r="I1327" s="1">
        <v>45378</v>
      </c>
      <c r="J1327" t="s">
        <v>15</v>
      </c>
    </row>
    <row r="1328" spans="1:10" x14ac:dyDescent="0.25">
      <c r="A1328" t="s">
        <v>698</v>
      </c>
      <c r="B1328" t="s">
        <v>1404</v>
      </c>
      <c r="C1328" t="s">
        <v>51</v>
      </c>
      <c r="D1328" t="s">
        <v>12</v>
      </c>
      <c r="E1328">
        <v>77880</v>
      </c>
      <c r="F1328" t="s">
        <v>363</v>
      </c>
      <c r="G1328">
        <v>76183</v>
      </c>
      <c r="H1328" s="2">
        <v>100</v>
      </c>
      <c r="I1328" s="1">
        <v>45378</v>
      </c>
      <c r="J1328" t="s">
        <v>15</v>
      </c>
    </row>
    <row r="1329" spans="1:10" x14ac:dyDescent="0.25">
      <c r="A1329" t="s">
        <v>1144</v>
      </c>
      <c r="B1329" t="s">
        <v>1145</v>
      </c>
      <c r="C1329" t="s">
        <v>11</v>
      </c>
      <c r="D1329" t="s">
        <v>12</v>
      </c>
      <c r="E1329">
        <v>77834</v>
      </c>
      <c r="F1329" t="s">
        <v>363</v>
      </c>
      <c r="G1329">
        <v>76184</v>
      </c>
      <c r="H1329" s="2">
        <v>2.21</v>
      </c>
      <c r="I1329" s="1">
        <v>45378</v>
      </c>
      <c r="J1329" t="s">
        <v>14</v>
      </c>
    </row>
    <row r="1330" spans="1:10" x14ac:dyDescent="0.25">
      <c r="A1330" t="s">
        <v>822</v>
      </c>
      <c r="B1330" t="s">
        <v>215</v>
      </c>
      <c r="C1330" t="s">
        <v>121</v>
      </c>
      <c r="D1330" t="s">
        <v>64</v>
      </c>
      <c r="E1330" t="s">
        <v>216</v>
      </c>
      <c r="F1330" t="s">
        <v>363</v>
      </c>
      <c r="G1330">
        <v>76185</v>
      </c>
      <c r="H1330" s="2">
        <v>79.13</v>
      </c>
      <c r="I1330" s="1">
        <v>45378</v>
      </c>
      <c r="J1330" t="s">
        <v>15</v>
      </c>
    </row>
    <row r="1331" spans="1:10" x14ac:dyDescent="0.25">
      <c r="A1331" t="s">
        <v>1405</v>
      </c>
      <c r="B1331" t="s">
        <v>1406</v>
      </c>
      <c r="C1331" t="s">
        <v>53</v>
      </c>
      <c r="D1331" t="s">
        <v>12</v>
      </c>
      <c r="E1331" t="s">
        <v>1407</v>
      </c>
      <c r="F1331" t="s">
        <v>363</v>
      </c>
      <c r="G1331">
        <v>76186</v>
      </c>
      <c r="H1331" s="2">
        <v>105.09</v>
      </c>
      <c r="I1331" s="1">
        <v>45378</v>
      </c>
      <c r="J1331" t="s">
        <v>15</v>
      </c>
    </row>
    <row r="1332" spans="1:10" x14ac:dyDescent="0.25">
      <c r="A1332" t="s">
        <v>1146</v>
      </c>
      <c r="B1332" t="s">
        <v>1147</v>
      </c>
      <c r="C1332" t="s">
        <v>11</v>
      </c>
      <c r="D1332" t="s">
        <v>12</v>
      </c>
      <c r="E1332">
        <v>77833</v>
      </c>
      <c r="F1332" t="s">
        <v>363</v>
      </c>
      <c r="G1332">
        <v>76187</v>
      </c>
      <c r="H1332" s="2">
        <v>13.34</v>
      </c>
      <c r="I1332" s="1">
        <v>45378</v>
      </c>
      <c r="J1332" t="s">
        <v>14</v>
      </c>
    </row>
    <row r="1333" spans="1:10" x14ac:dyDescent="0.25">
      <c r="A1333" t="s">
        <v>1408</v>
      </c>
      <c r="B1333" t="s">
        <v>1409</v>
      </c>
      <c r="F1333" t="s">
        <v>363</v>
      </c>
      <c r="G1333">
        <v>76188</v>
      </c>
      <c r="H1333" s="2">
        <v>200</v>
      </c>
      <c r="I1333" s="1">
        <v>45378</v>
      </c>
      <c r="J1333" t="s">
        <v>15</v>
      </c>
    </row>
    <row r="1334" spans="1:10" x14ac:dyDescent="0.25">
      <c r="A1334" t="s">
        <v>1156</v>
      </c>
      <c r="B1334" t="s">
        <v>1157</v>
      </c>
      <c r="C1334" t="s">
        <v>207</v>
      </c>
      <c r="D1334" t="s">
        <v>197</v>
      </c>
      <c r="E1334">
        <v>43218</v>
      </c>
      <c r="F1334" t="s">
        <v>363</v>
      </c>
      <c r="G1334">
        <v>76189</v>
      </c>
      <c r="H1334" s="2">
        <v>57.41</v>
      </c>
      <c r="I1334" s="1">
        <v>45378</v>
      </c>
      <c r="J1334" t="s">
        <v>15</v>
      </c>
    </row>
    <row r="1335" spans="1:10" x14ac:dyDescent="0.25">
      <c r="A1335" t="s">
        <v>935</v>
      </c>
      <c r="B1335" t="s">
        <v>138</v>
      </c>
      <c r="C1335" t="s">
        <v>139</v>
      </c>
      <c r="D1335" t="s">
        <v>12</v>
      </c>
      <c r="E1335" t="s">
        <v>140</v>
      </c>
      <c r="F1335" t="s">
        <v>363</v>
      </c>
      <c r="G1335">
        <v>76190</v>
      </c>
      <c r="H1335" s="2">
        <v>17169.419999999998</v>
      </c>
      <c r="I1335" s="1">
        <v>45378</v>
      </c>
      <c r="J1335" t="s">
        <v>15</v>
      </c>
    </row>
    <row r="1336" spans="1:10" x14ac:dyDescent="0.25">
      <c r="A1336" t="s">
        <v>648</v>
      </c>
      <c r="B1336" t="s">
        <v>58</v>
      </c>
      <c r="C1336" t="s">
        <v>11</v>
      </c>
      <c r="D1336" t="s">
        <v>12</v>
      </c>
      <c r="E1336">
        <v>77833</v>
      </c>
      <c r="F1336" t="s">
        <v>363</v>
      </c>
      <c r="G1336">
        <v>76191</v>
      </c>
      <c r="H1336" s="2">
        <v>717.76</v>
      </c>
      <c r="I1336" s="1">
        <v>45378</v>
      </c>
      <c r="J1336" t="s">
        <v>15</v>
      </c>
    </row>
    <row r="1337" spans="1:10" x14ac:dyDescent="0.25">
      <c r="A1337" t="s">
        <v>1410</v>
      </c>
      <c r="B1337" t="s">
        <v>1411</v>
      </c>
      <c r="C1337" t="s">
        <v>11</v>
      </c>
      <c r="D1337" t="s">
        <v>12</v>
      </c>
      <c r="E1337">
        <v>77833</v>
      </c>
      <c r="F1337" t="s">
        <v>363</v>
      </c>
      <c r="G1337">
        <v>76192</v>
      </c>
      <c r="H1337" s="2">
        <v>3750.25</v>
      </c>
      <c r="I1337" s="1">
        <v>45378</v>
      </c>
      <c r="J1337" t="s">
        <v>15</v>
      </c>
    </row>
    <row r="1338" spans="1:10" x14ac:dyDescent="0.25">
      <c r="A1338" t="s">
        <v>1148</v>
      </c>
      <c r="B1338" t="s">
        <v>1149</v>
      </c>
      <c r="C1338" t="s">
        <v>90</v>
      </c>
      <c r="D1338" t="s">
        <v>12</v>
      </c>
      <c r="E1338">
        <v>77057</v>
      </c>
      <c r="F1338" t="s">
        <v>363</v>
      </c>
      <c r="G1338">
        <v>76193</v>
      </c>
      <c r="H1338" s="2">
        <v>7.41</v>
      </c>
      <c r="I1338" s="1">
        <v>45378</v>
      </c>
      <c r="J1338" t="s">
        <v>14</v>
      </c>
    </row>
    <row r="1339" spans="1:10" x14ac:dyDescent="0.25">
      <c r="A1339" t="s">
        <v>1265</v>
      </c>
      <c r="B1339" t="s">
        <v>167</v>
      </c>
      <c r="C1339" t="s">
        <v>11</v>
      </c>
      <c r="D1339" t="s">
        <v>12</v>
      </c>
      <c r="E1339" t="s">
        <v>48</v>
      </c>
      <c r="F1339" t="s">
        <v>363</v>
      </c>
      <c r="G1339">
        <v>76194</v>
      </c>
      <c r="H1339" s="2">
        <v>2832.22</v>
      </c>
      <c r="I1339" s="1">
        <v>45378</v>
      </c>
      <c r="J1339" t="s">
        <v>15</v>
      </c>
    </row>
    <row r="1340" spans="1:10" x14ac:dyDescent="0.25">
      <c r="A1340" t="s">
        <v>1150</v>
      </c>
      <c r="B1340" t="s">
        <v>1151</v>
      </c>
      <c r="C1340" t="s">
        <v>11</v>
      </c>
      <c r="D1340" t="s">
        <v>12</v>
      </c>
      <c r="E1340">
        <v>77834</v>
      </c>
      <c r="F1340" t="s">
        <v>363</v>
      </c>
      <c r="G1340">
        <v>76195</v>
      </c>
      <c r="H1340" s="2">
        <v>23.93</v>
      </c>
      <c r="I1340" s="1">
        <v>45378</v>
      </c>
      <c r="J1340" t="s">
        <v>14</v>
      </c>
    </row>
    <row r="1341" spans="1:10" x14ac:dyDescent="0.25">
      <c r="A1341" t="s">
        <v>698</v>
      </c>
      <c r="B1341" t="s">
        <v>1138</v>
      </c>
      <c r="C1341" t="s">
        <v>11</v>
      </c>
      <c r="D1341" t="s">
        <v>12</v>
      </c>
      <c r="E1341">
        <v>77833</v>
      </c>
      <c r="F1341" t="s">
        <v>363</v>
      </c>
      <c r="G1341">
        <v>76196</v>
      </c>
      <c r="H1341" s="2">
        <v>17.5</v>
      </c>
      <c r="I1341" s="1">
        <v>45378</v>
      </c>
      <c r="J1341" t="s">
        <v>15</v>
      </c>
    </row>
    <row r="1342" spans="1:10" x14ac:dyDescent="0.25">
      <c r="A1342" t="s">
        <v>663</v>
      </c>
      <c r="B1342" t="s">
        <v>60</v>
      </c>
      <c r="C1342" t="s">
        <v>53</v>
      </c>
      <c r="D1342" t="s">
        <v>12</v>
      </c>
      <c r="E1342">
        <v>75204</v>
      </c>
      <c r="F1342" t="s">
        <v>363</v>
      </c>
      <c r="G1342">
        <v>76197</v>
      </c>
      <c r="H1342" s="2">
        <v>43845</v>
      </c>
      <c r="I1342" s="1">
        <v>45378</v>
      </c>
      <c r="J1342" t="s">
        <v>15</v>
      </c>
    </row>
    <row r="1343" spans="1:10" x14ac:dyDescent="0.25">
      <c r="A1343" t="s">
        <v>940</v>
      </c>
      <c r="B1343" t="s">
        <v>61</v>
      </c>
      <c r="C1343" t="s">
        <v>11</v>
      </c>
      <c r="D1343" t="s">
        <v>12</v>
      </c>
      <c r="E1343">
        <v>77833</v>
      </c>
      <c r="F1343" t="s">
        <v>363</v>
      </c>
      <c r="G1343">
        <v>76198</v>
      </c>
      <c r="H1343" s="2">
        <v>97682.39</v>
      </c>
      <c r="I1343" s="1">
        <v>45378</v>
      </c>
      <c r="J1343" t="s">
        <v>15</v>
      </c>
    </row>
    <row r="1344" spans="1:10" x14ac:dyDescent="0.25">
      <c r="A1344" t="s">
        <v>1187</v>
      </c>
      <c r="B1344" t="s">
        <v>388</v>
      </c>
      <c r="C1344" t="s">
        <v>236</v>
      </c>
      <c r="D1344" t="s">
        <v>46</v>
      </c>
      <c r="E1344" t="s">
        <v>389</v>
      </c>
      <c r="F1344" t="s">
        <v>363</v>
      </c>
      <c r="G1344">
        <v>76199</v>
      </c>
      <c r="H1344" s="2">
        <v>527</v>
      </c>
      <c r="I1344" s="1">
        <v>45378</v>
      </c>
      <c r="J1344" t="s">
        <v>15</v>
      </c>
    </row>
    <row r="1345" spans="1:10" x14ac:dyDescent="0.25">
      <c r="A1345" t="s">
        <v>944</v>
      </c>
      <c r="B1345" t="s">
        <v>434</v>
      </c>
      <c r="C1345" t="s">
        <v>435</v>
      </c>
      <c r="D1345" t="s">
        <v>145</v>
      </c>
      <c r="E1345" t="s">
        <v>436</v>
      </c>
      <c r="F1345" t="s">
        <v>363</v>
      </c>
      <c r="G1345">
        <v>76200</v>
      </c>
      <c r="H1345" s="2">
        <v>3652.11</v>
      </c>
      <c r="I1345" s="1">
        <v>45378</v>
      </c>
      <c r="J1345" t="s">
        <v>15</v>
      </c>
    </row>
    <row r="1346" spans="1:10" x14ac:dyDescent="0.25">
      <c r="A1346" t="s">
        <v>838</v>
      </c>
      <c r="B1346" t="s">
        <v>106</v>
      </c>
      <c r="C1346" t="s">
        <v>11</v>
      </c>
      <c r="D1346" t="s">
        <v>12</v>
      </c>
      <c r="E1346">
        <v>77833</v>
      </c>
      <c r="F1346" t="s">
        <v>363</v>
      </c>
      <c r="G1346">
        <v>76201</v>
      </c>
      <c r="H1346" s="2">
        <v>100</v>
      </c>
      <c r="I1346" s="1">
        <v>45378</v>
      </c>
      <c r="J1346" t="s">
        <v>15</v>
      </c>
    </row>
    <row r="1347" spans="1:10" x14ac:dyDescent="0.25">
      <c r="A1347" t="s">
        <v>674</v>
      </c>
      <c r="B1347" t="s">
        <v>174</v>
      </c>
      <c r="C1347" t="s">
        <v>53</v>
      </c>
      <c r="D1347" t="s">
        <v>12</v>
      </c>
      <c r="E1347">
        <v>75313</v>
      </c>
      <c r="F1347" t="s">
        <v>363</v>
      </c>
      <c r="G1347">
        <v>76202</v>
      </c>
      <c r="H1347" s="2">
        <v>5662.36</v>
      </c>
      <c r="I1347" s="1">
        <v>45378</v>
      </c>
      <c r="J1347" t="s">
        <v>15</v>
      </c>
    </row>
    <row r="1348" spans="1:10" x14ac:dyDescent="0.25">
      <c r="A1348" t="s">
        <v>1152</v>
      </c>
      <c r="B1348" t="s">
        <v>1153</v>
      </c>
      <c r="C1348" t="s">
        <v>11</v>
      </c>
      <c r="D1348" t="s">
        <v>12</v>
      </c>
      <c r="E1348">
        <v>77834</v>
      </c>
      <c r="F1348" t="s">
        <v>363</v>
      </c>
      <c r="G1348">
        <v>76203</v>
      </c>
      <c r="H1348" s="2">
        <v>22.24</v>
      </c>
      <c r="I1348" s="1">
        <v>45378</v>
      </c>
      <c r="J1348" t="s">
        <v>14</v>
      </c>
    </row>
    <row r="1349" spans="1:10" x14ac:dyDescent="0.25">
      <c r="A1349" t="s">
        <v>677</v>
      </c>
      <c r="B1349" t="s">
        <v>217</v>
      </c>
      <c r="C1349" t="s">
        <v>53</v>
      </c>
      <c r="D1349" t="s">
        <v>12</v>
      </c>
      <c r="E1349">
        <v>75266</v>
      </c>
      <c r="F1349" t="s">
        <v>363</v>
      </c>
      <c r="G1349">
        <v>76204</v>
      </c>
      <c r="H1349" s="2">
        <v>1135.5</v>
      </c>
      <c r="I1349" s="1">
        <v>45378</v>
      </c>
      <c r="J1349" t="s">
        <v>15</v>
      </c>
    </row>
    <row r="1350" spans="1:10" x14ac:dyDescent="0.25">
      <c r="A1350" t="s">
        <v>1158</v>
      </c>
      <c r="B1350" t="s">
        <v>1159</v>
      </c>
      <c r="C1350" t="s">
        <v>11</v>
      </c>
      <c r="D1350" t="s">
        <v>12</v>
      </c>
      <c r="E1350" t="s">
        <v>1160</v>
      </c>
      <c r="F1350" t="s">
        <v>363</v>
      </c>
      <c r="G1350">
        <v>76205</v>
      </c>
      <c r="H1350" s="2">
        <v>66.72</v>
      </c>
      <c r="I1350" s="1">
        <v>45378</v>
      </c>
      <c r="J1350" t="s">
        <v>15</v>
      </c>
    </row>
    <row r="1351" spans="1:10" x14ac:dyDescent="0.25">
      <c r="A1351" t="s">
        <v>1161</v>
      </c>
      <c r="B1351" t="s">
        <v>1162</v>
      </c>
      <c r="C1351" t="s">
        <v>1163</v>
      </c>
      <c r="D1351" t="s">
        <v>12</v>
      </c>
      <c r="E1351">
        <v>77355</v>
      </c>
      <c r="F1351" t="s">
        <v>363</v>
      </c>
      <c r="G1351">
        <v>76206</v>
      </c>
      <c r="H1351" s="2">
        <v>13.39</v>
      </c>
      <c r="I1351" s="1">
        <v>45378</v>
      </c>
      <c r="J1351" t="s">
        <v>14</v>
      </c>
    </row>
    <row r="1352" spans="1:10" x14ac:dyDescent="0.25">
      <c r="A1352" t="s">
        <v>1119</v>
      </c>
      <c r="B1352" t="s">
        <v>146</v>
      </c>
      <c r="C1352" t="s">
        <v>25</v>
      </c>
      <c r="D1352" t="s">
        <v>12</v>
      </c>
      <c r="E1352" t="s">
        <v>147</v>
      </c>
      <c r="F1352" t="s">
        <v>363</v>
      </c>
      <c r="G1352">
        <v>76207</v>
      </c>
      <c r="H1352" s="2">
        <v>1390.3</v>
      </c>
      <c r="I1352" s="1">
        <v>45378</v>
      </c>
      <c r="J1352" t="s">
        <v>15</v>
      </c>
    </row>
    <row r="1353" spans="1:10" x14ac:dyDescent="0.25">
      <c r="A1353" t="s">
        <v>683</v>
      </c>
      <c r="B1353" t="s">
        <v>178</v>
      </c>
      <c r="F1353" t="s">
        <v>363</v>
      </c>
      <c r="G1353">
        <v>76208</v>
      </c>
      <c r="H1353" s="2">
        <v>255.48</v>
      </c>
      <c r="I1353" s="1">
        <v>45378</v>
      </c>
      <c r="J1353" t="s">
        <v>15</v>
      </c>
    </row>
    <row r="1354" spans="1:10" x14ac:dyDescent="0.25">
      <c r="A1354" t="s">
        <v>684</v>
      </c>
      <c r="B1354" t="s">
        <v>685</v>
      </c>
      <c r="C1354" t="s">
        <v>11</v>
      </c>
      <c r="D1354" t="s">
        <v>12</v>
      </c>
      <c r="E1354" t="s">
        <v>37</v>
      </c>
      <c r="F1354" t="s">
        <v>363</v>
      </c>
      <c r="G1354">
        <v>76209</v>
      </c>
      <c r="H1354" s="2">
        <v>30</v>
      </c>
      <c r="I1354" s="1">
        <v>45378</v>
      </c>
      <c r="J1354" t="s">
        <v>15</v>
      </c>
    </row>
    <row r="1355" spans="1:10" x14ac:dyDescent="0.25">
      <c r="A1355" t="s">
        <v>1291</v>
      </c>
      <c r="B1355" t="s">
        <v>1292</v>
      </c>
      <c r="C1355" t="s">
        <v>90</v>
      </c>
      <c r="D1355" t="s">
        <v>12</v>
      </c>
      <c r="E1355">
        <v>77008</v>
      </c>
      <c r="F1355" t="s">
        <v>363</v>
      </c>
      <c r="G1355">
        <v>76210</v>
      </c>
      <c r="H1355" s="2">
        <v>146.5</v>
      </c>
      <c r="I1355" s="1">
        <v>45378</v>
      </c>
      <c r="J1355" t="s">
        <v>15</v>
      </c>
    </row>
    <row r="1356" spans="1:10" x14ac:dyDescent="0.25">
      <c r="A1356" t="s">
        <v>1412</v>
      </c>
      <c r="B1356" t="s">
        <v>1413</v>
      </c>
      <c r="C1356" t="s">
        <v>1414</v>
      </c>
      <c r="D1356" t="s">
        <v>12</v>
      </c>
      <c r="E1356">
        <v>75606</v>
      </c>
      <c r="F1356" t="s">
        <v>363</v>
      </c>
      <c r="G1356">
        <v>76211</v>
      </c>
      <c r="H1356" s="2">
        <v>4000</v>
      </c>
      <c r="I1356" s="1">
        <v>45378</v>
      </c>
      <c r="J1356" t="s">
        <v>15</v>
      </c>
    </row>
    <row r="1357" spans="1:10" x14ac:dyDescent="0.25">
      <c r="A1357" t="s">
        <v>1121</v>
      </c>
      <c r="B1357" t="s">
        <v>356</v>
      </c>
      <c r="C1357" t="s">
        <v>285</v>
      </c>
      <c r="D1357" t="s">
        <v>286</v>
      </c>
      <c r="E1357" t="s">
        <v>357</v>
      </c>
      <c r="F1357" t="s">
        <v>363</v>
      </c>
      <c r="G1357">
        <v>76212</v>
      </c>
      <c r="H1357" s="2">
        <v>10346</v>
      </c>
      <c r="I1357" s="1">
        <v>45378</v>
      </c>
      <c r="J1357" t="s">
        <v>15</v>
      </c>
    </row>
    <row r="1358" spans="1:10" x14ac:dyDescent="0.25">
      <c r="A1358" t="s">
        <v>1195</v>
      </c>
      <c r="B1358" t="s">
        <v>1196</v>
      </c>
      <c r="C1358" t="s">
        <v>53</v>
      </c>
      <c r="D1358" t="s">
        <v>12</v>
      </c>
      <c r="E1358" t="s">
        <v>1197</v>
      </c>
      <c r="F1358" t="s">
        <v>363</v>
      </c>
      <c r="G1358">
        <v>76213</v>
      </c>
      <c r="H1358" s="2">
        <v>3347.53</v>
      </c>
      <c r="I1358" s="1">
        <v>45378</v>
      </c>
      <c r="J1358" t="s">
        <v>15</v>
      </c>
    </row>
    <row r="1359" spans="1:10" x14ac:dyDescent="0.25">
      <c r="A1359" t="s">
        <v>956</v>
      </c>
      <c r="B1359" t="s">
        <v>68</v>
      </c>
      <c r="C1359" t="s">
        <v>53</v>
      </c>
      <c r="D1359" t="s">
        <v>12</v>
      </c>
      <c r="E1359" t="s">
        <v>69</v>
      </c>
      <c r="F1359" t="s">
        <v>363</v>
      </c>
      <c r="G1359">
        <v>76214</v>
      </c>
      <c r="H1359" s="2">
        <v>308.66000000000003</v>
      </c>
      <c r="I1359" s="1">
        <v>45378</v>
      </c>
      <c r="J1359" t="s">
        <v>15</v>
      </c>
    </row>
    <row r="1360" spans="1:10" x14ac:dyDescent="0.25">
      <c r="A1360" t="s">
        <v>1293</v>
      </c>
      <c r="B1360" t="s">
        <v>1294</v>
      </c>
      <c r="C1360" t="s">
        <v>53</v>
      </c>
      <c r="D1360" t="s">
        <v>12</v>
      </c>
      <c r="E1360" t="s">
        <v>1295</v>
      </c>
      <c r="F1360" t="s">
        <v>363</v>
      </c>
      <c r="G1360">
        <v>76215</v>
      </c>
      <c r="H1360" s="2">
        <v>1129.44</v>
      </c>
      <c r="I1360" s="1">
        <v>45378</v>
      </c>
      <c r="J1360" t="s">
        <v>15</v>
      </c>
    </row>
    <row r="1361" spans="1:10" x14ac:dyDescent="0.25">
      <c r="A1361" t="s">
        <v>1296</v>
      </c>
      <c r="B1361" t="s">
        <v>1297</v>
      </c>
      <c r="C1361" t="s">
        <v>1298</v>
      </c>
      <c r="D1361" t="s">
        <v>1299</v>
      </c>
      <c r="E1361">
        <v>55480</v>
      </c>
      <c r="F1361" t="s">
        <v>363</v>
      </c>
      <c r="G1361">
        <v>76216</v>
      </c>
      <c r="H1361" s="2">
        <v>105.93</v>
      </c>
      <c r="I1361" s="1">
        <v>45378</v>
      </c>
      <c r="J1361" t="s">
        <v>15</v>
      </c>
    </row>
    <row r="1362" spans="1:10" x14ac:dyDescent="0.25">
      <c r="A1362" t="s">
        <v>694</v>
      </c>
      <c r="B1362" t="s">
        <v>695</v>
      </c>
      <c r="C1362" t="s">
        <v>11</v>
      </c>
      <c r="D1362" t="s">
        <v>12</v>
      </c>
      <c r="E1362">
        <v>77833</v>
      </c>
      <c r="F1362" t="s">
        <v>363</v>
      </c>
      <c r="G1362">
        <v>76217</v>
      </c>
      <c r="H1362" s="2">
        <v>1183.46</v>
      </c>
      <c r="I1362" s="1">
        <v>45378</v>
      </c>
      <c r="J1362" t="s">
        <v>15</v>
      </c>
    </row>
    <row r="1363" spans="1:10" x14ac:dyDescent="0.25">
      <c r="A1363" t="s">
        <v>696</v>
      </c>
      <c r="B1363" t="s">
        <v>264</v>
      </c>
      <c r="C1363" t="s">
        <v>53</v>
      </c>
      <c r="D1363" t="s">
        <v>12</v>
      </c>
      <c r="E1363">
        <v>75320</v>
      </c>
      <c r="F1363" t="s">
        <v>363</v>
      </c>
      <c r="G1363">
        <v>76218</v>
      </c>
      <c r="H1363" s="2">
        <v>750</v>
      </c>
      <c r="I1363" s="1">
        <v>45378</v>
      </c>
      <c r="J1363" t="s">
        <v>15</v>
      </c>
    </row>
    <row r="1364" spans="1:10" x14ac:dyDescent="0.25">
      <c r="A1364" t="s">
        <v>698</v>
      </c>
      <c r="B1364" t="s">
        <v>1415</v>
      </c>
      <c r="C1364" t="s">
        <v>1416</v>
      </c>
      <c r="D1364" t="s">
        <v>12</v>
      </c>
      <c r="E1364">
        <v>76549</v>
      </c>
      <c r="F1364" t="s">
        <v>363</v>
      </c>
      <c r="G1364">
        <v>76219</v>
      </c>
      <c r="H1364" s="2">
        <v>100</v>
      </c>
      <c r="I1364" s="1">
        <v>45378</v>
      </c>
      <c r="J1364" t="s">
        <v>15</v>
      </c>
    </row>
    <row r="1365" spans="1:10" x14ac:dyDescent="0.25">
      <c r="A1365" t="s">
        <v>1078</v>
      </c>
      <c r="B1365" t="s">
        <v>265</v>
      </c>
      <c r="C1365" t="s">
        <v>25</v>
      </c>
      <c r="D1365" t="s">
        <v>12</v>
      </c>
      <c r="E1365">
        <v>78701</v>
      </c>
      <c r="F1365" t="s">
        <v>363</v>
      </c>
      <c r="G1365">
        <v>76220</v>
      </c>
      <c r="H1365" s="2">
        <v>163.1</v>
      </c>
      <c r="I1365" s="1">
        <v>45378</v>
      </c>
      <c r="J1365" t="s">
        <v>15</v>
      </c>
    </row>
    <row r="1366" spans="1:10" x14ac:dyDescent="0.25">
      <c r="A1366" t="s">
        <v>858</v>
      </c>
      <c r="B1366" t="s">
        <v>266</v>
      </c>
      <c r="C1366" t="s">
        <v>267</v>
      </c>
      <c r="D1366" t="s">
        <v>40</v>
      </c>
      <c r="E1366" t="s">
        <v>268</v>
      </c>
      <c r="F1366" t="s">
        <v>363</v>
      </c>
      <c r="G1366">
        <v>76221</v>
      </c>
      <c r="H1366" s="2">
        <v>370.19</v>
      </c>
      <c r="I1366" s="1">
        <v>45378</v>
      </c>
      <c r="J1366" t="s">
        <v>15</v>
      </c>
    </row>
    <row r="1367" spans="1:10" x14ac:dyDescent="0.25">
      <c r="A1367" t="s">
        <v>698</v>
      </c>
      <c r="B1367" t="s">
        <v>1417</v>
      </c>
      <c r="C1367" t="s">
        <v>11</v>
      </c>
      <c r="D1367" t="s">
        <v>12</v>
      </c>
      <c r="E1367">
        <v>77833</v>
      </c>
      <c r="F1367" t="s">
        <v>363</v>
      </c>
      <c r="G1367">
        <v>76222</v>
      </c>
      <c r="H1367" s="2">
        <v>100</v>
      </c>
      <c r="I1367" s="1">
        <v>45378</v>
      </c>
      <c r="J1367" t="s">
        <v>15</v>
      </c>
    </row>
    <row r="1368" spans="1:10" x14ac:dyDescent="0.25">
      <c r="A1368" t="s">
        <v>963</v>
      </c>
      <c r="B1368" t="s">
        <v>182</v>
      </c>
      <c r="C1368" t="s">
        <v>53</v>
      </c>
      <c r="D1368" t="s">
        <v>12</v>
      </c>
      <c r="E1368" t="s">
        <v>183</v>
      </c>
      <c r="F1368" t="s">
        <v>363</v>
      </c>
      <c r="G1368">
        <v>76223</v>
      </c>
      <c r="H1368" s="2">
        <v>579.9</v>
      </c>
      <c r="I1368" s="1">
        <v>45378</v>
      </c>
      <c r="J1368" t="s">
        <v>15</v>
      </c>
    </row>
    <row r="1369" spans="1:10" x14ac:dyDescent="0.25">
      <c r="A1369" t="s">
        <v>1418</v>
      </c>
      <c r="B1369" t="s">
        <v>269</v>
      </c>
      <c r="C1369" t="s">
        <v>76</v>
      </c>
      <c r="D1369" t="s">
        <v>12</v>
      </c>
      <c r="E1369">
        <v>77803</v>
      </c>
      <c r="F1369" t="s">
        <v>363</v>
      </c>
      <c r="G1369">
        <v>76224</v>
      </c>
      <c r="H1369" s="2">
        <v>1247.3499999999999</v>
      </c>
      <c r="I1369" s="1">
        <v>45378</v>
      </c>
      <c r="J1369" t="s">
        <v>15</v>
      </c>
    </row>
    <row r="1370" spans="1:10" x14ac:dyDescent="0.25">
      <c r="A1370" t="s">
        <v>1419</v>
      </c>
      <c r="B1370" t="s">
        <v>1420</v>
      </c>
      <c r="C1370" t="s">
        <v>1421</v>
      </c>
      <c r="D1370" t="s">
        <v>12</v>
      </c>
      <c r="E1370">
        <v>76503</v>
      </c>
      <c r="F1370" t="s">
        <v>363</v>
      </c>
      <c r="G1370">
        <v>76225</v>
      </c>
      <c r="H1370" s="2">
        <v>3418.04</v>
      </c>
      <c r="I1370" s="1">
        <v>45378</v>
      </c>
      <c r="J1370" t="s">
        <v>15</v>
      </c>
    </row>
    <row r="1371" spans="1:10" x14ac:dyDescent="0.25">
      <c r="A1371" t="s">
        <v>698</v>
      </c>
      <c r="B1371" t="s">
        <v>1422</v>
      </c>
      <c r="C1371" t="s">
        <v>17</v>
      </c>
      <c r="D1371" t="s">
        <v>12</v>
      </c>
      <c r="E1371">
        <v>77845</v>
      </c>
      <c r="F1371" t="s">
        <v>363</v>
      </c>
      <c r="G1371">
        <v>76226</v>
      </c>
      <c r="H1371" s="2">
        <v>500</v>
      </c>
      <c r="I1371" s="1">
        <v>45378</v>
      </c>
      <c r="J1371" t="s">
        <v>15</v>
      </c>
    </row>
    <row r="1372" spans="1:10" x14ac:dyDescent="0.25">
      <c r="A1372" t="s">
        <v>698</v>
      </c>
      <c r="B1372" t="s">
        <v>1140</v>
      </c>
      <c r="C1372" t="s">
        <v>11</v>
      </c>
      <c r="D1372" t="s">
        <v>12</v>
      </c>
      <c r="E1372">
        <v>77833</v>
      </c>
      <c r="F1372" t="s">
        <v>363</v>
      </c>
      <c r="G1372">
        <v>76227</v>
      </c>
      <c r="H1372" s="2">
        <v>100</v>
      </c>
      <c r="I1372" s="1">
        <v>45378</v>
      </c>
      <c r="J1372" t="s">
        <v>15</v>
      </c>
    </row>
    <row r="1373" spans="1:10" x14ac:dyDescent="0.25">
      <c r="A1373" t="s">
        <v>698</v>
      </c>
      <c r="B1373" t="s">
        <v>1154</v>
      </c>
      <c r="C1373" t="s">
        <v>17</v>
      </c>
      <c r="D1373" t="s">
        <v>12</v>
      </c>
      <c r="E1373">
        <v>77840</v>
      </c>
      <c r="F1373" t="s">
        <v>363</v>
      </c>
      <c r="G1373">
        <v>76228</v>
      </c>
      <c r="H1373" s="2">
        <v>114</v>
      </c>
      <c r="I1373" s="1">
        <v>45378</v>
      </c>
      <c r="J1373" t="s">
        <v>14</v>
      </c>
    </row>
    <row r="1374" spans="1:10" x14ac:dyDescent="0.25">
      <c r="A1374" t="s">
        <v>717</v>
      </c>
      <c r="B1374" t="s">
        <v>116</v>
      </c>
      <c r="C1374" t="s">
        <v>11</v>
      </c>
      <c r="D1374" t="s">
        <v>12</v>
      </c>
      <c r="E1374">
        <v>77833</v>
      </c>
      <c r="F1374" t="s">
        <v>363</v>
      </c>
      <c r="G1374">
        <v>76229</v>
      </c>
      <c r="H1374" s="2">
        <v>12613.53</v>
      </c>
      <c r="I1374" s="1">
        <v>45378</v>
      </c>
      <c r="J1374" t="s">
        <v>15</v>
      </c>
    </row>
    <row r="1375" spans="1:10" x14ac:dyDescent="0.25">
      <c r="A1375" t="s">
        <v>1085</v>
      </c>
      <c r="B1375" t="s">
        <v>187</v>
      </c>
      <c r="C1375" t="s">
        <v>11</v>
      </c>
      <c r="D1375" t="s">
        <v>12</v>
      </c>
      <c r="E1375" t="s">
        <v>37</v>
      </c>
      <c r="F1375" t="s">
        <v>363</v>
      </c>
      <c r="G1375">
        <v>76230</v>
      </c>
      <c r="H1375" s="2">
        <v>4832.67</v>
      </c>
      <c r="I1375" s="1">
        <v>45378</v>
      </c>
      <c r="J1375" t="s">
        <v>15</v>
      </c>
    </row>
    <row r="1376" spans="1:10" x14ac:dyDescent="0.25">
      <c r="A1376" t="s">
        <v>1423</v>
      </c>
      <c r="B1376" t="s">
        <v>1424</v>
      </c>
      <c r="C1376" t="s">
        <v>315</v>
      </c>
      <c r="D1376" t="s">
        <v>12</v>
      </c>
      <c r="E1376">
        <v>78691</v>
      </c>
      <c r="F1376" t="s">
        <v>363</v>
      </c>
      <c r="G1376">
        <v>76231</v>
      </c>
      <c r="H1376" s="2">
        <v>691</v>
      </c>
      <c r="I1376" s="1">
        <v>45378</v>
      </c>
      <c r="J1376" t="s">
        <v>15</v>
      </c>
    </row>
    <row r="1377" spans="1:10" x14ac:dyDescent="0.25">
      <c r="A1377" t="s">
        <v>977</v>
      </c>
      <c r="B1377" t="s">
        <v>978</v>
      </c>
      <c r="C1377" t="s">
        <v>53</v>
      </c>
      <c r="D1377" t="s">
        <v>12</v>
      </c>
      <c r="E1377" t="s">
        <v>979</v>
      </c>
      <c r="F1377" t="s">
        <v>363</v>
      </c>
      <c r="G1377">
        <v>76232</v>
      </c>
      <c r="H1377" s="2">
        <v>1918.3</v>
      </c>
      <c r="I1377" s="1">
        <v>45378</v>
      </c>
      <c r="J1377" t="s">
        <v>15</v>
      </c>
    </row>
    <row r="1378" spans="1:10" x14ac:dyDescent="0.25">
      <c r="A1378" t="s">
        <v>698</v>
      </c>
      <c r="B1378" t="s">
        <v>1142</v>
      </c>
      <c r="C1378" t="s">
        <v>11</v>
      </c>
      <c r="D1378" t="s">
        <v>12</v>
      </c>
      <c r="E1378">
        <v>77833</v>
      </c>
      <c r="F1378" t="s">
        <v>363</v>
      </c>
      <c r="G1378">
        <v>76233</v>
      </c>
      <c r="H1378" s="2">
        <v>35</v>
      </c>
      <c r="I1378" s="1">
        <v>45378</v>
      </c>
      <c r="J1378" t="s">
        <v>15</v>
      </c>
    </row>
    <row r="1379" spans="1:10" x14ac:dyDescent="0.25">
      <c r="A1379" t="s">
        <v>881</v>
      </c>
      <c r="B1379" t="s">
        <v>334</v>
      </c>
      <c r="C1379" t="s">
        <v>335</v>
      </c>
      <c r="D1379" t="s">
        <v>197</v>
      </c>
      <c r="E1379" t="s">
        <v>336</v>
      </c>
      <c r="F1379" t="s">
        <v>363</v>
      </c>
      <c r="G1379">
        <v>76234</v>
      </c>
      <c r="H1379" s="2">
        <v>69.84</v>
      </c>
      <c r="I1379" s="1">
        <v>45378</v>
      </c>
      <c r="J1379" t="s">
        <v>15</v>
      </c>
    </row>
    <row r="1380" spans="1:10" x14ac:dyDescent="0.25">
      <c r="A1380" t="s">
        <v>984</v>
      </c>
      <c r="B1380" t="s">
        <v>151</v>
      </c>
      <c r="C1380" t="s">
        <v>11</v>
      </c>
      <c r="D1380" t="s">
        <v>12</v>
      </c>
      <c r="E1380">
        <v>77833</v>
      </c>
      <c r="F1380" t="s">
        <v>363</v>
      </c>
      <c r="G1380">
        <v>76235</v>
      </c>
      <c r="H1380" s="2">
        <v>4500</v>
      </c>
      <c r="I1380" s="1">
        <v>45378</v>
      </c>
      <c r="J1380" t="s">
        <v>15</v>
      </c>
    </row>
    <row r="1381" spans="1:10" x14ac:dyDescent="0.25">
      <c r="A1381" t="s">
        <v>1425</v>
      </c>
      <c r="B1381" t="s">
        <v>1426</v>
      </c>
      <c r="C1381" t="s">
        <v>53</v>
      </c>
      <c r="D1381" t="s">
        <v>12</v>
      </c>
      <c r="E1381" t="s">
        <v>1427</v>
      </c>
      <c r="F1381" t="s">
        <v>363</v>
      </c>
      <c r="G1381">
        <v>76236</v>
      </c>
      <c r="H1381" s="2">
        <v>156.54</v>
      </c>
      <c r="I1381" s="1">
        <v>45378</v>
      </c>
      <c r="J1381" t="s">
        <v>15</v>
      </c>
    </row>
    <row r="1382" spans="1:10" x14ac:dyDescent="0.25">
      <c r="A1382" t="s">
        <v>1092</v>
      </c>
      <c r="B1382" t="s">
        <v>505</v>
      </c>
      <c r="C1382" t="s">
        <v>221</v>
      </c>
      <c r="D1382" t="s">
        <v>12</v>
      </c>
      <c r="E1382">
        <v>77433</v>
      </c>
      <c r="F1382" t="s">
        <v>363</v>
      </c>
      <c r="G1382">
        <v>76237</v>
      </c>
      <c r="H1382" s="2">
        <v>1893.18</v>
      </c>
      <c r="I1382" s="1">
        <v>45378</v>
      </c>
      <c r="J1382" t="s">
        <v>15</v>
      </c>
    </row>
    <row r="1383" spans="1:10" x14ac:dyDescent="0.25">
      <c r="A1383" t="s">
        <v>1428</v>
      </c>
      <c r="B1383" t="s">
        <v>1429</v>
      </c>
      <c r="C1383" t="s">
        <v>71</v>
      </c>
      <c r="D1383" t="s">
        <v>72</v>
      </c>
      <c r="E1383" t="s">
        <v>1430</v>
      </c>
      <c r="F1383" t="s">
        <v>363</v>
      </c>
      <c r="G1383">
        <v>76238</v>
      </c>
      <c r="H1383" s="2">
        <v>458</v>
      </c>
      <c r="I1383" s="1">
        <v>45378</v>
      </c>
      <c r="J1383" t="s">
        <v>15</v>
      </c>
    </row>
    <row r="1384" spans="1:10" x14ac:dyDescent="0.25">
      <c r="A1384" t="s">
        <v>1093</v>
      </c>
      <c r="B1384" t="s">
        <v>308</v>
      </c>
      <c r="C1384" t="s">
        <v>280</v>
      </c>
      <c r="D1384" t="s">
        <v>115</v>
      </c>
      <c r="E1384" t="s">
        <v>309</v>
      </c>
      <c r="F1384" t="s">
        <v>363</v>
      </c>
      <c r="G1384">
        <v>76239</v>
      </c>
      <c r="H1384" s="2">
        <v>4966.17</v>
      </c>
      <c r="I1384" s="1">
        <v>45378</v>
      </c>
      <c r="J1384" t="s">
        <v>15</v>
      </c>
    </row>
    <row r="1385" spans="1:10" x14ac:dyDescent="0.25">
      <c r="A1385" t="s">
        <v>888</v>
      </c>
      <c r="B1385" t="s">
        <v>889</v>
      </c>
      <c r="C1385" t="s">
        <v>11</v>
      </c>
      <c r="D1385" t="s">
        <v>12</v>
      </c>
      <c r="E1385">
        <v>77833</v>
      </c>
      <c r="F1385" t="s">
        <v>363</v>
      </c>
      <c r="G1385">
        <v>76240</v>
      </c>
      <c r="H1385" s="2">
        <v>91.94</v>
      </c>
      <c r="I1385" s="1">
        <v>45378</v>
      </c>
      <c r="J1385" t="s">
        <v>15</v>
      </c>
    </row>
    <row r="1386" spans="1:10" x14ac:dyDescent="0.25">
      <c r="A1386" t="s">
        <v>1164</v>
      </c>
      <c r="B1386" t="s">
        <v>1165</v>
      </c>
      <c r="C1386" t="s">
        <v>207</v>
      </c>
      <c r="D1386" t="s">
        <v>197</v>
      </c>
      <c r="E1386">
        <v>43218</v>
      </c>
      <c r="F1386" t="s">
        <v>363</v>
      </c>
      <c r="G1386">
        <v>76241</v>
      </c>
      <c r="H1386" s="2">
        <v>120.2</v>
      </c>
      <c r="I1386" s="1">
        <v>45378</v>
      </c>
      <c r="J1386" t="s">
        <v>14</v>
      </c>
    </row>
    <row r="1387" spans="1:10" x14ac:dyDescent="0.25">
      <c r="A1387" t="s">
        <v>1323</v>
      </c>
      <c r="B1387" t="s">
        <v>198</v>
      </c>
      <c r="C1387" t="s">
        <v>71</v>
      </c>
      <c r="D1387" t="s">
        <v>72</v>
      </c>
      <c r="E1387" t="s">
        <v>199</v>
      </c>
      <c r="F1387" t="s">
        <v>363</v>
      </c>
      <c r="G1387">
        <v>76242</v>
      </c>
      <c r="H1387" s="2">
        <v>2305.5300000000002</v>
      </c>
      <c r="I1387" s="1">
        <v>45378</v>
      </c>
      <c r="J1387" t="s">
        <v>15</v>
      </c>
    </row>
    <row r="1388" spans="1:10" x14ac:dyDescent="0.25">
      <c r="A1388" t="s">
        <v>1094</v>
      </c>
      <c r="B1388" t="s">
        <v>1095</v>
      </c>
      <c r="C1388" t="s">
        <v>11</v>
      </c>
      <c r="D1388" t="s">
        <v>12</v>
      </c>
      <c r="E1388" t="s">
        <v>37</v>
      </c>
      <c r="F1388" t="s">
        <v>363</v>
      </c>
      <c r="G1388">
        <v>76243</v>
      </c>
      <c r="H1388" s="2">
        <v>291.10000000000002</v>
      </c>
      <c r="I1388" s="1">
        <v>45378</v>
      </c>
      <c r="J1388" t="s">
        <v>15</v>
      </c>
    </row>
    <row r="1389" spans="1:10" x14ac:dyDescent="0.25">
      <c r="A1389" t="s">
        <v>1431</v>
      </c>
      <c r="B1389" t="s">
        <v>1432</v>
      </c>
      <c r="C1389" t="s">
        <v>90</v>
      </c>
      <c r="D1389" t="s">
        <v>12</v>
      </c>
      <c r="E1389" t="s">
        <v>1433</v>
      </c>
      <c r="F1389" t="s">
        <v>363</v>
      </c>
      <c r="G1389">
        <v>76244</v>
      </c>
      <c r="H1389" s="2">
        <v>2700</v>
      </c>
      <c r="I1389" s="1">
        <v>45378</v>
      </c>
      <c r="J1389" t="s">
        <v>15</v>
      </c>
    </row>
    <row r="1390" spans="1:10" x14ac:dyDescent="0.25">
      <c r="A1390" t="s">
        <v>890</v>
      </c>
      <c r="B1390" t="s">
        <v>281</v>
      </c>
      <c r="C1390" t="s">
        <v>53</v>
      </c>
      <c r="D1390" t="s">
        <v>12</v>
      </c>
      <c r="E1390" t="s">
        <v>282</v>
      </c>
      <c r="F1390" t="s">
        <v>363</v>
      </c>
      <c r="G1390">
        <v>76245</v>
      </c>
      <c r="H1390" s="2">
        <v>764.21</v>
      </c>
      <c r="I1390" s="1">
        <v>45378</v>
      </c>
      <c r="J1390" t="s">
        <v>15</v>
      </c>
    </row>
    <row r="1391" spans="1:10" x14ac:dyDescent="0.25">
      <c r="A1391" t="s">
        <v>995</v>
      </c>
      <c r="B1391" t="s">
        <v>241</v>
      </c>
      <c r="C1391" t="s">
        <v>53</v>
      </c>
      <c r="D1391" t="s">
        <v>12</v>
      </c>
      <c r="E1391" t="s">
        <v>242</v>
      </c>
      <c r="F1391" t="s">
        <v>363</v>
      </c>
      <c r="G1391">
        <v>76246</v>
      </c>
      <c r="H1391" s="2">
        <v>57.98</v>
      </c>
      <c r="I1391" s="1">
        <v>45378</v>
      </c>
      <c r="J1391" t="s">
        <v>15</v>
      </c>
    </row>
    <row r="1392" spans="1:10" x14ac:dyDescent="0.25">
      <c r="A1392" t="s">
        <v>743</v>
      </c>
      <c r="B1392" t="s">
        <v>20</v>
      </c>
      <c r="C1392" t="s">
        <v>21</v>
      </c>
      <c r="D1392" t="s">
        <v>22</v>
      </c>
      <c r="E1392" t="s">
        <v>23</v>
      </c>
      <c r="F1392" t="s">
        <v>363</v>
      </c>
      <c r="G1392">
        <v>76247</v>
      </c>
      <c r="H1392" s="2">
        <v>1626.92</v>
      </c>
      <c r="I1392" s="1">
        <v>45378</v>
      </c>
      <c r="J1392" t="s">
        <v>15</v>
      </c>
    </row>
    <row r="1393" spans="1:10" x14ac:dyDescent="0.25">
      <c r="A1393" t="s">
        <v>1434</v>
      </c>
      <c r="B1393" t="s">
        <v>1435</v>
      </c>
      <c r="C1393" t="s">
        <v>1269</v>
      </c>
      <c r="D1393" t="s">
        <v>12</v>
      </c>
      <c r="E1393" t="s">
        <v>1436</v>
      </c>
      <c r="F1393" t="s">
        <v>363</v>
      </c>
      <c r="G1393">
        <v>76248</v>
      </c>
      <c r="H1393" s="2">
        <v>1687.5</v>
      </c>
      <c r="I1393" s="1">
        <v>45378</v>
      </c>
      <c r="J1393" t="s">
        <v>15</v>
      </c>
    </row>
    <row r="1394" spans="1:10" x14ac:dyDescent="0.25">
      <c r="A1394" t="s">
        <v>895</v>
      </c>
      <c r="B1394" t="s">
        <v>127</v>
      </c>
      <c r="C1394" t="s">
        <v>53</v>
      </c>
      <c r="D1394" t="s">
        <v>12</v>
      </c>
      <c r="E1394" t="s">
        <v>128</v>
      </c>
      <c r="F1394" t="s">
        <v>363</v>
      </c>
      <c r="G1394">
        <v>76249</v>
      </c>
      <c r="H1394" s="2">
        <v>197</v>
      </c>
      <c r="I1394" s="1">
        <v>45378</v>
      </c>
      <c r="J1394" t="s">
        <v>15</v>
      </c>
    </row>
    <row r="1395" spans="1:10" x14ac:dyDescent="0.25">
      <c r="A1395" t="s">
        <v>1437</v>
      </c>
      <c r="B1395" t="s">
        <v>1438</v>
      </c>
      <c r="C1395" t="s">
        <v>27</v>
      </c>
      <c r="D1395" t="s">
        <v>12</v>
      </c>
      <c r="E1395">
        <v>77426</v>
      </c>
      <c r="F1395" t="s">
        <v>363</v>
      </c>
      <c r="G1395">
        <v>76250</v>
      </c>
      <c r="H1395" s="2">
        <v>750</v>
      </c>
      <c r="I1395" s="1">
        <v>45378</v>
      </c>
      <c r="J1395" t="s">
        <v>15</v>
      </c>
    </row>
    <row r="1396" spans="1:10" x14ac:dyDescent="0.25">
      <c r="A1396" t="s">
        <v>1439</v>
      </c>
      <c r="B1396" t="s">
        <v>596</v>
      </c>
      <c r="C1396" t="s">
        <v>597</v>
      </c>
      <c r="D1396" t="s">
        <v>168</v>
      </c>
      <c r="E1396">
        <v>14221</v>
      </c>
      <c r="F1396" t="s">
        <v>363</v>
      </c>
      <c r="G1396">
        <v>76251</v>
      </c>
      <c r="H1396" s="2">
        <v>682.1</v>
      </c>
      <c r="I1396" s="1">
        <v>45378</v>
      </c>
      <c r="J1396" t="s">
        <v>15</v>
      </c>
    </row>
    <row r="1397" spans="1:10" x14ac:dyDescent="0.25">
      <c r="A1397" t="s">
        <v>1382</v>
      </c>
      <c r="B1397" t="s">
        <v>1383</v>
      </c>
      <c r="C1397" t="s">
        <v>11</v>
      </c>
      <c r="D1397" t="s">
        <v>12</v>
      </c>
      <c r="E1397" t="s">
        <v>1384</v>
      </c>
      <c r="F1397" t="s">
        <v>363</v>
      </c>
      <c r="G1397">
        <v>76252</v>
      </c>
      <c r="H1397" s="2">
        <v>127</v>
      </c>
      <c r="I1397" s="1">
        <v>45378</v>
      </c>
      <c r="J1397" t="s">
        <v>15</v>
      </c>
    </row>
    <row r="1398" spans="1:10" x14ac:dyDescent="0.25">
      <c r="A1398" t="s">
        <v>900</v>
      </c>
      <c r="B1398" t="s">
        <v>324</v>
      </c>
      <c r="C1398" t="s">
        <v>53</v>
      </c>
      <c r="D1398" t="s">
        <v>12</v>
      </c>
      <c r="E1398" t="s">
        <v>325</v>
      </c>
      <c r="F1398" t="s">
        <v>363</v>
      </c>
      <c r="G1398">
        <v>76253</v>
      </c>
      <c r="H1398" s="2">
        <v>3288.33</v>
      </c>
      <c r="I1398" s="1">
        <v>45378</v>
      </c>
      <c r="J1398" t="s">
        <v>15</v>
      </c>
    </row>
    <row r="1399" spans="1:10" x14ac:dyDescent="0.25">
      <c r="A1399" t="s">
        <v>1016</v>
      </c>
      <c r="B1399" t="s">
        <v>251</v>
      </c>
      <c r="C1399" t="s">
        <v>252</v>
      </c>
      <c r="D1399" t="s">
        <v>166</v>
      </c>
      <c r="E1399" t="s">
        <v>253</v>
      </c>
      <c r="F1399" t="s">
        <v>363</v>
      </c>
      <c r="G1399">
        <v>76254</v>
      </c>
      <c r="H1399" s="2">
        <v>872.04</v>
      </c>
      <c r="I1399" s="1">
        <v>45378</v>
      </c>
      <c r="J1399" t="s">
        <v>15</v>
      </c>
    </row>
    <row r="1400" spans="1:10" x14ac:dyDescent="0.25">
      <c r="A1400" t="s">
        <v>757</v>
      </c>
      <c r="B1400" t="s">
        <v>343</v>
      </c>
      <c r="C1400" t="s">
        <v>53</v>
      </c>
      <c r="D1400" t="s">
        <v>12</v>
      </c>
      <c r="E1400" t="s">
        <v>344</v>
      </c>
      <c r="F1400" t="s">
        <v>363</v>
      </c>
      <c r="G1400">
        <v>76255</v>
      </c>
      <c r="H1400" s="2">
        <v>53.61</v>
      </c>
      <c r="I1400" s="1">
        <v>45378</v>
      </c>
      <c r="J1400" t="s">
        <v>15</v>
      </c>
    </row>
    <row r="1401" spans="1:10" x14ac:dyDescent="0.25">
      <c r="A1401" t="s">
        <v>1018</v>
      </c>
      <c r="B1401" t="s">
        <v>153</v>
      </c>
      <c r="C1401" t="s">
        <v>11</v>
      </c>
      <c r="D1401" t="s">
        <v>12</v>
      </c>
      <c r="E1401" t="s">
        <v>154</v>
      </c>
      <c r="F1401" t="s">
        <v>363</v>
      </c>
      <c r="G1401">
        <v>76256</v>
      </c>
      <c r="H1401" s="2">
        <v>145876.91</v>
      </c>
      <c r="I1401" s="1">
        <v>45378</v>
      </c>
      <c r="J1401" t="s">
        <v>15</v>
      </c>
    </row>
    <row r="1402" spans="1:10" x14ac:dyDescent="0.25">
      <c r="A1402" t="s">
        <v>901</v>
      </c>
      <c r="B1402" t="s">
        <v>601</v>
      </c>
      <c r="C1402" t="s">
        <v>602</v>
      </c>
      <c r="D1402" t="s">
        <v>12</v>
      </c>
      <c r="E1402">
        <v>76244</v>
      </c>
      <c r="F1402" t="s">
        <v>363</v>
      </c>
      <c r="G1402">
        <v>76257</v>
      </c>
      <c r="H1402" s="2">
        <v>6361.2</v>
      </c>
      <c r="I1402" s="1">
        <v>45378</v>
      </c>
      <c r="J1402" t="s">
        <v>15</v>
      </c>
    </row>
    <row r="1403" spans="1:10" x14ac:dyDescent="0.25">
      <c r="A1403" t="s">
        <v>1440</v>
      </c>
      <c r="B1403" t="s">
        <v>568</v>
      </c>
      <c r="C1403" t="s">
        <v>53</v>
      </c>
      <c r="D1403" t="s">
        <v>12</v>
      </c>
      <c r="E1403" t="s">
        <v>569</v>
      </c>
      <c r="F1403" t="s">
        <v>363</v>
      </c>
      <c r="G1403">
        <v>76258</v>
      </c>
      <c r="H1403" s="2">
        <v>1701</v>
      </c>
      <c r="I1403" s="1">
        <v>45378</v>
      </c>
      <c r="J1403" t="s">
        <v>15</v>
      </c>
    </row>
    <row r="1404" spans="1:10" x14ac:dyDescent="0.25">
      <c r="A1404" t="s">
        <v>763</v>
      </c>
      <c r="B1404" t="s">
        <v>408</v>
      </c>
      <c r="C1404" t="s">
        <v>53</v>
      </c>
      <c r="D1404" t="s">
        <v>12</v>
      </c>
      <c r="E1404" t="s">
        <v>226</v>
      </c>
      <c r="F1404" t="s">
        <v>363</v>
      </c>
      <c r="G1404">
        <v>76259</v>
      </c>
      <c r="H1404" s="2">
        <v>2071.3000000000002</v>
      </c>
      <c r="I1404" s="1">
        <v>45378</v>
      </c>
      <c r="J1404" t="s">
        <v>15</v>
      </c>
    </row>
    <row r="1405" spans="1:10" x14ac:dyDescent="0.25">
      <c r="A1405" t="s">
        <v>1441</v>
      </c>
      <c r="B1405" t="s">
        <v>1442</v>
      </c>
      <c r="C1405" t="s">
        <v>224</v>
      </c>
      <c r="D1405" t="s">
        <v>12</v>
      </c>
      <c r="E1405">
        <v>78154</v>
      </c>
      <c r="F1405" t="s">
        <v>363</v>
      </c>
      <c r="G1405">
        <v>76260</v>
      </c>
      <c r="H1405" s="2">
        <v>175</v>
      </c>
      <c r="I1405" s="1">
        <v>45378</v>
      </c>
      <c r="J1405" t="s">
        <v>15</v>
      </c>
    </row>
    <row r="1406" spans="1:10" x14ac:dyDescent="0.25">
      <c r="A1406" t="s">
        <v>770</v>
      </c>
      <c r="B1406" t="s">
        <v>771</v>
      </c>
      <c r="C1406" t="s">
        <v>33</v>
      </c>
      <c r="D1406" t="s">
        <v>12</v>
      </c>
      <c r="E1406">
        <v>76712</v>
      </c>
      <c r="F1406" t="s">
        <v>363</v>
      </c>
      <c r="G1406">
        <v>76261</v>
      </c>
      <c r="H1406" s="2">
        <v>2897.93</v>
      </c>
      <c r="I1406" s="1">
        <v>45378</v>
      </c>
      <c r="J1406" t="s">
        <v>15</v>
      </c>
    </row>
    <row r="1407" spans="1:10" x14ac:dyDescent="0.25">
      <c r="A1407" t="s">
        <v>772</v>
      </c>
      <c r="B1407" t="s">
        <v>28</v>
      </c>
      <c r="C1407" t="s">
        <v>29</v>
      </c>
      <c r="D1407" t="s">
        <v>12</v>
      </c>
      <c r="E1407">
        <v>77459</v>
      </c>
      <c r="F1407" t="s">
        <v>363</v>
      </c>
      <c r="G1407">
        <v>76262</v>
      </c>
      <c r="H1407" s="2">
        <v>735.85</v>
      </c>
      <c r="I1407" s="1">
        <v>45378</v>
      </c>
      <c r="J1407" t="s">
        <v>15</v>
      </c>
    </row>
    <row r="1408" spans="1:10" x14ac:dyDescent="0.25">
      <c r="A1408" t="s">
        <v>1443</v>
      </c>
      <c r="B1408" t="s">
        <v>1444</v>
      </c>
      <c r="C1408" t="s">
        <v>25</v>
      </c>
      <c r="D1408" t="s">
        <v>12</v>
      </c>
      <c r="E1408" t="s">
        <v>1445</v>
      </c>
      <c r="F1408" t="s">
        <v>363</v>
      </c>
      <c r="G1408">
        <v>76263</v>
      </c>
      <c r="H1408" s="2">
        <v>35</v>
      </c>
      <c r="I1408" s="1">
        <v>45378</v>
      </c>
      <c r="J1408" t="s">
        <v>15</v>
      </c>
    </row>
    <row r="1409" spans="1:10" x14ac:dyDescent="0.25">
      <c r="A1409" t="s">
        <v>1395</v>
      </c>
      <c r="B1409" t="s">
        <v>1396</v>
      </c>
      <c r="C1409" t="s">
        <v>53</v>
      </c>
      <c r="D1409" t="s">
        <v>12</v>
      </c>
      <c r="E1409" t="s">
        <v>1397</v>
      </c>
      <c r="F1409" t="s">
        <v>363</v>
      </c>
      <c r="G1409">
        <v>76264</v>
      </c>
      <c r="H1409" s="2">
        <v>278.56</v>
      </c>
      <c r="I1409" s="1">
        <v>45378</v>
      </c>
      <c r="J1409" t="s">
        <v>15</v>
      </c>
    </row>
    <row r="1410" spans="1:10" x14ac:dyDescent="0.25">
      <c r="A1410" t="s">
        <v>1446</v>
      </c>
      <c r="B1410" t="s">
        <v>1447</v>
      </c>
      <c r="C1410" t="s">
        <v>595</v>
      </c>
      <c r="D1410" t="s">
        <v>12</v>
      </c>
      <c r="E1410" t="s">
        <v>1448</v>
      </c>
      <c r="F1410" t="s">
        <v>363</v>
      </c>
      <c r="G1410">
        <v>76265</v>
      </c>
      <c r="H1410" s="2">
        <v>199.59</v>
      </c>
      <c r="I1410" s="1">
        <v>45378</v>
      </c>
      <c r="J1410" t="s">
        <v>15</v>
      </c>
    </row>
    <row r="1411" spans="1:10" x14ac:dyDescent="0.25">
      <c r="A1411" t="s">
        <v>792</v>
      </c>
      <c r="B1411" t="s">
        <v>96</v>
      </c>
      <c r="C1411" t="s">
        <v>53</v>
      </c>
      <c r="D1411" t="s">
        <v>12</v>
      </c>
      <c r="E1411" t="s">
        <v>97</v>
      </c>
      <c r="F1411" t="s">
        <v>363</v>
      </c>
      <c r="G1411">
        <v>76266</v>
      </c>
      <c r="H1411" s="2">
        <v>1190.77</v>
      </c>
      <c r="I1411" s="1">
        <v>45378</v>
      </c>
      <c r="J1411" t="s">
        <v>15</v>
      </c>
    </row>
    <row r="1412" spans="1:10" x14ac:dyDescent="0.25">
      <c r="A1412" t="s">
        <v>912</v>
      </c>
      <c r="B1412" t="s">
        <v>256</v>
      </c>
      <c r="C1412" t="s">
        <v>257</v>
      </c>
      <c r="D1412" t="s">
        <v>64</v>
      </c>
      <c r="E1412" t="s">
        <v>258</v>
      </c>
      <c r="F1412" t="s">
        <v>363</v>
      </c>
      <c r="G1412">
        <v>76267</v>
      </c>
      <c r="H1412" s="2">
        <v>1608.52</v>
      </c>
      <c r="I1412" s="1">
        <v>45378</v>
      </c>
      <c r="J1412" t="s">
        <v>15</v>
      </c>
    </row>
    <row r="1413" spans="1:10" x14ac:dyDescent="0.25">
      <c r="A1413" t="s">
        <v>625</v>
      </c>
      <c r="B1413" t="s">
        <v>206</v>
      </c>
      <c r="C1413" t="s">
        <v>207</v>
      </c>
      <c r="D1413" t="s">
        <v>197</v>
      </c>
      <c r="E1413" t="s">
        <v>208</v>
      </c>
      <c r="F1413" t="s">
        <v>363</v>
      </c>
      <c r="G1413">
        <v>76268</v>
      </c>
      <c r="H1413" s="2">
        <v>6655.26</v>
      </c>
      <c r="I1413" s="1">
        <v>45378</v>
      </c>
      <c r="J1413" t="s">
        <v>15</v>
      </c>
    </row>
    <row r="1414" spans="1:10" x14ac:dyDescent="0.25">
      <c r="A1414" t="s">
        <v>626</v>
      </c>
      <c r="B1414" t="s">
        <v>209</v>
      </c>
      <c r="C1414" t="s">
        <v>53</v>
      </c>
      <c r="D1414" t="s">
        <v>12</v>
      </c>
      <c r="E1414" t="s">
        <v>210</v>
      </c>
      <c r="F1414" t="s">
        <v>363</v>
      </c>
      <c r="G1414">
        <v>76269</v>
      </c>
      <c r="H1414" s="2">
        <v>120</v>
      </c>
      <c r="I1414" s="1">
        <v>45378</v>
      </c>
      <c r="J1414" t="s">
        <v>15</v>
      </c>
    </row>
    <row r="1415" spans="1:10" x14ac:dyDescent="0.25">
      <c r="A1415" t="s">
        <v>1123</v>
      </c>
      <c r="B1415" t="s">
        <v>157</v>
      </c>
      <c r="C1415" t="s">
        <v>53</v>
      </c>
      <c r="D1415" t="s">
        <v>12</v>
      </c>
      <c r="E1415" t="s">
        <v>158</v>
      </c>
      <c r="F1415" t="s">
        <v>363</v>
      </c>
      <c r="G1415">
        <v>76270</v>
      </c>
      <c r="H1415" s="2">
        <v>78.209999999999994</v>
      </c>
      <c r="I1415" s="1">
        <v>45378</v>
      </c>
      <c r="J1415" t="s">
        <v>15</v>
      </c>
    </row>
    <row r="1416" spans="1:10" x14ac:dyDescent="0.25">
      <c r="A1416" t="s">
        <v>1107</v>
      </c>
      <c r="B1416" t="s">
        <v>159</v>
      </c>
      <c r="C1416" t="s">
        <v>160</v>
      </c>
      <c r="D1416" t="s">
        <v>24</v>
      </c>
      <c r="E1416" t="s">
        <v>161</v>
      </c>
      <c r="F1416" t="s">
        <v>363</v>
      </c>
      <c r="G1416">
        <v>76271</v>
      </c>
      <c r="H1416" s="2">
        <v>1358.65</v>
      </c>
      <c r="I1416" s="1">
        <v>45378</v>
      </c>
      <c r="J1416" t="s">
        <v>15</v>
      </c>
    </row>
    <row r="1417" spans="1:10" x14ac:dyDescent="0.25">
      <c r="A1417" t="s">
        <v>798</v>
      </c>
      <c r="B1417" t="s">
        <v>427</v>
      </c>
      <c r="C1417" t="s">
        <v>152</v>
      </c>
      <c r="D1417" t="s">
        <v>12</v>
      </c>
      <c r="E1417">
        <v>77380</v>
      </c>
      <c r="F1417" t="s">
        <v>363</v>
      </c>
      <c r="G1417">
        <v>76273</v>
      </c>
      <c r="H1417" s="2">
        <v>1002.44</v>
      </c>
      <c r="I1417" s="1">
        <v>45378</v>
      </c>
      <c r="J1417" t="s">
        <v>15</v>
      </c>
    </row>
    <row r="1418" spans="1:10" x14ac:dyDescent="0.25">
      <c r="A1418" t="s">
        <v>799</v>
      </c>
      <c r="B1418" t="s">
        <v>800</v>
      </c>
      <c r="C1418" t="s">
        <v>53</v>
      </c>
      <c r="D1418" t="s">
        <v>72</v>
      </c>
      <c r="E1418">
        <v>30157</v>
      </c>
      <c r="F1418" t="s">
        <v>363</v>
      </c>
      <c r="G1418">
        <v>76274</v>
      </c>
      <c r="H1418" s="2">
        <v>45</v>
      </c>
      <c r="I1418" s="1">
        <v>45378</v>
      </c>
      <c r="J1418" t="s">
        <v>15</v>
      </c>
    </row>
    <row r="1419" spans="1:10" x14ac:dyDescent="0.25">
      <c r="A1419" t="s">
        <v>698</v>
      </c>
      <c r="B1419" t="s">
        <v>1449</v>
      </c>
      <c r="C1419" t="s">
        <v>11</v>
      </c>
      <c r="D1419" t="s">
        <v>12</v>
      </c>
      <c r="E1419">
        <v>77833</v>
      </c>
      <c r="F1419" t="s">
        <v>363</v>
      </c>
      <c r="G1419">
        <v>76275</v>
      </c>
      <c r="H1419" s="2">
        <v>100</v>
      </c>
      <c r="I1419" s="1">
        <v>45378</v>
      </c>
      <c r="J1419" t="s">
        <v>15</v>
      </c>
    </row>
    <row r="1420" spans="1:10" x14ac:dyDescent="0.25">
      <c r="A1420" t="s">
        <v>809</v>
      </c>
      <c r="B1420" t="s">
        <v>810</v>
      </c>
      <c r="C1420" t="s">
        <v>11</v>
      </c>
      <c r="D1420" t="s">
        <v>12</v>
      </c>
      <c r="E1420" t="s">
        <v>37</v>
      </c>
      <c r="F1420" t="s">
        <v>363</v>
      </c>
      <c r="G1420">
        <v>76276</v>
      </c>
      <c r="H1420" s="2">
        <v>392.19</v>
      </c>
      <c r="I1420" s="1">
        <v>45378</v>
      </c>
      <c r="J1420" t="s">
        <v>15</v>
      </c>
    </row>
    <row r="1421" spans="1:10" x14ac:dyDescent="0.25">
      <c r="A1421" t="s">
        <v>1125</v>
      </c>
      <c r="B1421" t="s">
        <v>290</v>
      </c>
      <c r="C1421" t="s">
        <v>71</v>
      </c>
      <c r="D1421" t="s">
        <v>72</v>
      </c>
      <c r="E1421">
        <v>30341</v>
      </c>
      <c r="F1421" t="s">
        <v>385</v>
      </c>
      <c r="G1421">
        <v>1855</v>
      </c>
      <c r="H1421" s="2">
        <v>60.3</v>
      </c>
      <c r="I1421" s="1">
        <v>45382</v>
      </c>
      <c r="J1421" t="s">
        <v>289</v>
      </c>
    </row>
    <row r="1422" spans="1:10" x14ac:dyDescent="0.25">
      <c r="A1422" t="s">
        <v>1450</v>
      </c>
      <c r="B1422" t="s">
        <v>296</v>
      </c>
      <c r="C1422" t="s">
        <v>25</v>
      </c>
      <c r="D1422" t="s">
        <v>12</v>
      </c>
      <c r="E1422" t="s">
        <v>297</v>
      </c>
      <c r="F1422" t="s">
        <v>303</v>
      </c>
      <c r="G1422">
        <v>1846</v>
      </c>
      <c r="H1422" s="2">
        <v>242235.04</v>
      </c>
      <c r="I1422" s="1">
        <v>45364</v>
      </c>
      <c r="J1422" t="s">
        <v>289</v>
      </c>
    </row>
    <row r="1423" spans="1:10" x14ac:dyDescent="0.25">
      <c r="A1423" t="s">
        <v>1126</v>
      </c>
      <c r="B1423" t="s">
        <v>295</v>
      </c>
      <c r="C1423" t="s">
        <v>25</v>
      </c>
      <c r="D1423" t="s">
        <v>12</v>
      </c>
      <c r="E1423">
        <v>78711</v>
      </c>
      <c r="F1423" t="s">
        <v>303</v>
      </c>
      <c r="G1423">
        <v>1848</v>
      </c>
      <c r="H1423" s="2">
        <v>52419.76</v>
      </c>
      <c r="I1423" s="1">
        <v>45382</v>
      </c>
      <c r="J1423" t="s">
        <v>289</v>
      </c>
    </row>
    <row r="1424" spans="1:10" x14ac:dyDescent="0.25">
      <c r="A1424" t="s">
        <v>1127</v>
      </c>
      <c r="B1424" t="s">
        <v>291</v>
      </c>
      <c r="C1424" t="s">
        <v>292</v>
      </c>
      <c r="D1424" t="s">
        <v>293</v>
      </c>
      <c r="E1424" t="s">
        <v>294</v>
      </c>
      <c r="F1424" t="s">
        <v>303</v>
      </c>
      <c r="G1424">
        <v>1849</v>
      </c>
      <c r="H1424" s="2">
        <v>234.44</v>
      </c>
      <c r="I1424" s="1">
        <v>45382</v>
      </c>
      <c r="J1424" t="s">
        <v>289</v>
      </c>
    </row>
    <row r="1425" spans="1:10" x14ac:dyDescent="0.25">
      <c r="A1425" t="s">
        <v>1451</v>
      </c>
      <c r="B1425" t="s">
        <v>1452</v>
      </c>
      <c r="C1425" t="s">
        <v>1203</v>
      </c>
      <c r="D1425" t="s">
        <v>188</v>
      </c>
      <c r="E1425" t="s">
        <v>1453</v>
      </c>
      <c r="F1425" t="s">
        <v>303</v>
      </c>
      <c r="G1425">
        <v>1850</v>
      </c>
      <c r="H1425" s="2">
        <v>205210.48</v>
      </c>
      <c r="I1425" s="1">
        <v>45382</v>
      </c>
      <c r="J1425" t="s">
        <v>289</v>
      </c>
    </row>
    <row r="1426" spans="1:10" x14ac:dyDescent="0.25">
      <c r="A1426" t="s">
        <v>1128</v>
      </c>
      <c r="B1426" t="s">
        <v>300</v>
      </c>
      <c r="F1426" t="s">
        <v>303</v>
      </c>
      <c r="G1426">
        <v>1851</v>
      </c>
      <c r="H1426" s="2">
        <v>8802.1</v>
      </c>
      <c r="I1426" s="1">
        <v>45382</v>
      </c>
      <c r="J1426" t="s">
        <v>289</v>
      </c>
    </row>
    <row r="1427" spans="1:10" x14ac:dyDescent="0.25">
      <c r="A1427" t="s">
        <v>1129</v>
      </c>
      <c r="B1427" t="s">
        <v>305</v>
      </c>
      <c r="F1427" t="s">
        <v>303</v>
      </c>
      <c r="G1427">
        <v>1852</v>
      </c>
      <c r="H1427" s="2">
        <v>574.73</v>
      </c>
      <c r="I1427" s="1">
        <v>45382</v>
      </c>
      <c r="J1427" t="s">
        <v>289</v>
      </c>
    </row>
    <row r="1428" spans="1:10" x14ac:dyDescent="0.25">
      <c r="A1428" t="s">
        <v>1130</v>
      </c>
      <c r="B1428" t="s">
        <v>306</v>
      </c>
      <c r="C1428" t="s">
        <v>307</v>
      </c>
      <c r="D1428" t="s">
        <v>85</v>
      </c>
      <c r="E1428">
        <v>80111</v>
      </c>
      <c r="F1428" t="s">
        <v>303</v>
      </c>
      <c r="G1428">
        <v>1853</v>
      </c>
      <c r="H1428" s="2">
        <v>491.12</v>
      </c>
      <c r="I1428" s="1">
        <v>45382</v>
      </c>
      <c r="J1428" t="s">
        <v>289</v>
      </c>
    </row>
    <row r="1429" spans="1:10" x14ac:dyDescent="0.25">
      <c r="A1429" t="s">
        <v>1131</v>
      </c>
      <c r="B1429" t="s">
        <v>304</v>
      </c>
      <c r="C1429" t="s">
        <v>222</v>
      </c>
      <c r="D1429" t="s">
        <v>12</v>
      </c>
      <c r="E1429">
        <v>75024</v>
      </c>
      <c r="F1429" t="s">
        <v>303</v>
      </c>
      <c r="G1429">
        <v>1854</v>
      </c>
      <c r="H1429" s="2">
        <v>13193.06</v>
      </c>
      <c r="I1429" s="1">
        <v>45382</v>
      </c>
      <c r="J1429" t="s">
        <v>289</v>
      </c>
    </row>
    <row r="1430" spans="1:10" x14ac:dyDescent="0.25">
      <c r="B1430" t="s">
        <v>310</v>
      </c>
      <c r="F1430" t="s">
        <v>311</v>
      </c>
      <c r="H1430" s="2">
        <v>402015.42</v>
      </c>
      <c r="I1430" s="1">
        <v>45352</v>
      </c>
      <c r="J1430" t="s">
        <v>313</v>
      </c>
    </row>
    <row r="1431" spans="1:10" x14ac:dyDescent="0.25">
      <c r="B1431" t="s">
        <v>312</v>
      </c>
      <c r="F1431" t="s">
        <v>311</v>
      </c>
      <c r="H1431" s="2">
        <f>4210.47+125243.45</f>
        <v>129453.92</v>
      </c>
      <c r="I1431" s="1">
        <v>45352</v>
      </c>
      <c r="J1431" t="s">
        <v>313</v>
      </c>
    </row>
    <row r="1432" spans="1:10" x14ac:dyDescent="0.25">
      <c r="B1432" t="s">
        <v>310</v>
      </c>
      <c r="F1432" t="s">
        <v>311</v>
      </c>
      <c r="H1432" s="2">
        <v>403545.38</v>
      </c>
      <c r="I1432" s="1">
        <v>45366</v>
      </c>
      <c r="J1432" t="s">
        <v>313</v>
      </c>
    </row>
    <row r="1433" spans="1:10" x14ac:dyDescent="0.25">
      <c r="B1433" t="s">
        <v>312</v>
      </c>
      <c r="F1433" t="s">
        <v>311</v>
      </c>
      <c r="H1433" s="2">
        <f>4072.66+125020.61</f>
        <v>129093.27</v>
      </c>
      <c r="I1433" s="1">
        <v>45366</v>
      </c>
      <c r="J1433" t="s">
        <v>313</v>
      </c>
    </row>
    <row r="1434" spans="1:10" x14ac:dyDescent="0.25">
      <c r="B1434" t="s">
        <v>310</v>
      </c>
      <c r="F1434" t="s">
        <v>311</v>
      </c>
      <c r="H1434" s="2">
        <v>413529.97</v>
      </c>
      <c r="I1434" s="1">
        <v>45380</v>
      </c>
      <c r="J1434" t="s">
        <v>313</v>
      </c>
    </row>
    <row r="1435" spans="1:10" x14ac:dyDescent="0.25">
      <c r="B1435" t="s">
        <v>312</v>
      </c>
      <c r="F1435" t="s">
        <v>311</v>
      </c>
      <c r="H1435" s="2">
        <f>3711.93+129443.25</f>
        <v>133155.18</v>
      </c>
      <c r="I1435" s="1">
        <v>45380</v>
      </c>
      <c r="J1435" t="s">
        <v>313</v>
      </c>
    </row>
    <row r="1436" spans="1:10" x14ac:dyDescent="0.25">
      <c r="B1436" t="s">
        <v>611</v>
      </c>
      <c r="F1436" t="s">
        <v>609</v>
      </c>
      <c r="H1436" s="2">
        <v>1297879.3</v>
      </c>
      <c r="I1436" s="1">
        <v>45373</v>
      </c>
      <c r="J1436" t="s">
        <v>610</v>
      </c>
    </row>
    <row r="1437" spans="1:10" x14ac:dyDescent="0.25">
      <c r="B1437" t="s">
        <v>402</v>
      </c>
      <c r="F1437" t="s">
        <v>609</v>
      </c>
      <c r="H1437" s="2">
        <v>97787.98</v>
      </c>
      <c r="I1437" s="1">
        <v>45375</v>
      </c>
      <c r="J1437" t="s">
        <v>610</v>
      </c>
    </row>
    <row r="1438" spans="1:10" x14ac:dyDescent="0.25">
      <c r="I1438" s="1"/>
    </row>
    <row r="1439" spans="1:10" x14ac:dyDescent="0.25">
      <c r="I1439" s="1"/>
    </row>
    <row r="1440" spans="1:10" x14ac:dyDescent="0.25">
      <c r="I1440" s="1"/>
    </row>
    <row r="1441" spans="9:9" x14ac:dyDescent="0.25">
      <c r="I1441" s="1"/>
    </row>
    <row r="1442" spans="9:9" x14ac:dyDescent="0.25">
      <c r="I1442" s="1"/>
    </row>
    <row r="1443" spans="9:9" x14ac:dyDescent="0.25">
      <c r="I1443" s="1"/>
    </row>
    <row r="1444" spans="9:9" x14ac:dyDescent="0.25">
      <c r="I1444" s="1"/>
    </row>
    <row r="1445" spans="9:9" x14ac:dyDescent="0.25">
      <c r="I1445" s="1"/>
    </row>
    <row r="1446" spans="9:9" x14ac:dyDescent="0.25">
      <c r="I1446" s="1"/>
    </row>
    <row r="1447" spans="9:9" x14ac:dyDescent="0.25">
      <c r="I1447" s="1"/>
    </row>
    <row r="1448" spans="9:9" x14ac:dyDescent="0.25">
      <c r="I1448" s="1"/>
    </row>
    <row r="1449" spans="9:9" x14ac:dyDescent="0.25">
      <c r="I1449" s="1"/>
    </row>
    <row r="1450" spans="9:9" x14ac:dyDescent="0.25">
      <c r="I1450" s="1"/>
    </row>
    <row r="1451" spans="9:9" x14ac:dyDescent="0.25">
      <c r="I1451" s="1"/>
    </row>
    <row r="1452" spans="9:9" x14ac:dyDescent="0.25">
      <c r="I1452" s="1"/>
    </row>
    <row r="1453" spans="9:9" x14ac:dyDescent="0.25">
      <c r="I1453" s="1"/>
    </row>
    <row r="1454" spans="9:9" x14ac:dyDescent="0.25">
      <c r="I1454" s="1"/>
    </row>
    <row r="1455" spans="9:9" x14ac:dyDescent="0.25">
      <c r="I1455" s="1"/>
    </row>
    <row r="1456" spans="9:9" x14ac:dyDescent="0.25">
      <c r="I1456" s="1"/>
    </row>
    <row r="1457" spans="9:9" x14ac:dyDescent="0.25">
      <c r="I1457" s="1"/>
    </row>
    <row r="1458" spans="9:9" x14ac:dyDescent="0.25">
      <c r="I1458" s="1"/>
    </row>
    <row r="1459" spans="9:9" x14ac:dyDescent="0.25">
      <c r="I1459" s="1"/>
    </row>
    <row r="1460" spans="9:9" x14ac:dyDescent="0.25">
      <c r="I1460" s="1"/>
    </row>
    <row r="1461" spans="9:9" x14ac:dyDescent="0.25">
      <c r="I1461" s="1"/>
    </row>
    <row r="1462" spans="9:9" x14ac:dyDescent="0.25">
      <c r="I1462" s="1"/>
    </row>
    <row r="1463" spans="9:9" x14ac:dyDescent="0.25">
      <c r="I1463" s="1"/>
    </row>
    <row r="1464" spans="9:9" x14ac:dyDescent="0.25">
      <c r="I1464" s="1"/>
    </row>
    <row r="1465" spans="9:9" x14ac:dyDescent="0.25">
      <c r="I1465" s="1"/>
    </row>
    <row r="1466" spans="9:9" x14ac:dyDescent="0.25">
      <c r="I1466" s="1"/>
    </row>
    <row r="1467" spans="9:9" x14ac:dyDescent="0.25">
      <c r="I1467" s="1"/>
    </row>
    <row r="1468" spans="9:9" x14ac:dyDescent="0.25">
      <c r="I1468" s="1"/>
    </row>
    <row r="1469" spans="9:9" x14ac:dyDescent="0.25">
      <c r="I1469" s="1"/>
    </row>
    <row r="1470" spans="9:9" x14ac:dyDescent="0.25">
      <c r="I1470" s="1"/>
    </row>
    <row r="1471" spans="9:9" x14ac:dyDescent="0.25">
      <c r="I1471" s="1"/>
    </row>
    <row r="1472" spans="9:9" x14ac:dyDescent="0.25">
      <c r="I1472" s="1"/>
    </row>
    <row r="1473" spans="9:9" x14ac:dyDescent="0.25">
      <c r="I1473" s="1"/>
    </row>
    <row r="1474" spans="9:9" x14ac:dyDescent="0.25">
      <c r="I1474" s="1"/>
    </row>
    <row r="1475" spans="9:9" x14ac:dyDescent="0.25">
      <c r="I1475" s="1"/>
    </row>
    <row r="1476" spans="9:9" x14ac:dyDescent="0.25">
      <c r="I1476" s="1"/>
    </row>
    <row r="1477" spans="9:9" x14ac:dyDescent="0.25">
      <c r="I1477" s="1"/>
    </row>
    <row r="1478" spans="9:9" x14ac:dyDescent="0.25">
      <c r="I1478" s="1"/>
    </row>
    <row r="1479" spans="9:9" x14ac:dyDescent="0.25">
      <c r="I1479" s="1"/>
    </row>
    <row r="1480" spans="9:9" x14ac:dyDescent="0.25">
      <c r="I1480" s="1"/>
    </row>
    <row r="1481" spans="9:9" x14ac:dyDescent="0.25">
      <c r="I1481" s="1"/>
    </row>
    <row r="1482" spans="9:9" x14ac:dyDescent="0.25">
      <c r="I1482" s="1"/>
    </row>
    <row r="1483" spans="9:9" x14ac:dyDescent="0.25">
      <c r="I1483" s="1"/>
    </row>
    <row r="1484" spans="9:9" x14ac:dyDescent="0.25">
      <c r="I1484" s="1"/>
    </row>
    <row r="1485" spans="9:9" x14ac:dyDescent="0.25">
      <c r="I1485" s="1"/>
    </row>
    <row r="1486" spans="9:9" x14ac:dyDescent="0.25">
      <c r="I1486" s="1"/>
    </row>
    <row r="1487" spans="9:9" x14ac:dyDescent="0.25">
      <c r="I1487" s="1"/>
    </row>
    <row r="1488" spans="9:9" x14ac:dyDescent="0.25">
      <c r="I1488" s="1"/>
    </row>
    <row r="1489" spans="9:9" x14ac:dyDescent="0.25">
      <c r="I1489" s="1"/>
    </row>
    <row r="1490" spans="9:9" x14ac:dyDescent="0.25">
      <c r="I1490" s="1"/>
    </row>
    <row r="1491" spans="9:9" x14ac:dyDescent="0.25">
      <c r="I1491" s="1"/>
    </row>
    <row r="1492" spans="9:9" x14ac:dyDescent="0.25">
      <c r="I1492" s="1"/>
    </row>
    <row r="1493" spans="9:9" x14ac:dyDescent="0.25">
      <c r="I1493" s="1"/>
    </row>
    <row r="1494" spans="9:9" x14ac:dyDescent="0.25">
      <c r="I1494" s="1"/>
    </row>
    <row r="1495" spans="9:9" x14ac:dyDescent="0.25">
      <c r="I1495" s="1"/>
    </row>
    <row r="1496" spans="9:9" x14ac:dyDescent="0.25">
      <c r="I1496" s="1"/>
    </row>
    <row r="1497" spans="9:9" x14ac:dyDescent="0.25">
      <c r="I1497" s="1"/>
    </row>
    <row r="1498" spans="9:9" x14ac:dyDescent="0.25">
      <c r="I1498" s="1"/>
    </row>
    <row r="1499" spans="9:9" x14ac:dyDescent="0.25">
      <c r="I1499" s="1"/>
    </row>
    <row r="1500" spans="9:9" x14ac:dyDescent="0.25">
      <c r="I1500" s="1"/>
    </row>
    <row r="1501" spans="9:9" x14ac:dyDescent="0.25">
      <c r="I1501" s="1"/>
    </row>
    <row r="1502" spans="9:9" x14ac:dyDescent="0.25">
      <c r="I1502" s="1"/>
    </row>
    <row r="1503" spans="9:9" x14ac:dyDescent="0.25">
      <c r="I1503" s="1"/>
    </row>
    <row r="1504" spans="9:9" x14ac:dyDescent="0.25">
      <c r="I1504" s="1"/>
    </row>
    <row r="1505" spans="9:9" x14ac:dyDescent="0.25">
      <c r="I1505" s="1"/>
    </row>
    <row r="1506" spans="9:9" x14ac:dyDescent="0.25">
      <c r="I1506" s="1"/>
    </row>
    <row r="1507" spans="9:9" x14ac:dyDescent="0.25">
      <c r="I1507" s="1"/>
    </row>
    <row r="1508" spans="9:9" x14ac:dyDescent="0.25">
      <c r="I1508" s="1"/>
    </row>
    <row r="1509" spans="9:9" x14ac:dyDescent="0.25">
      <c r="I1509" s="1"/>
    </row>
    <row r="1510" spans="9:9" x14ac:dyDescent="0.25">
      <c r="I1510" s="1"/>
    </row>
    <row r="1511" spans="9:9" x14ac:dyDescent="0.25">
      <c r="I1511" s="1"/>
    </row>
    <row r="1512" spans="9:9" x14ac:dyDescent="0.25">
      <c r="I1512" s="1"/>
    </row>
    <row r="1513" spans="9:9" x14ac:dyDescent="0.25">
      <c r="I1513" s="1"/>
    </row>
    <row r="1514" spans="9:9" x14ac:dyDescent="0.25">
      <c r="I1514" s="1"/>
    </row>
    <row r="1515" spans="9:9" x14ac:dyDescent="0.25">
      <c r="I1515" s="1"/>
    </row>
    <row r="1516" spans="9:9" x14ac:dyDescent="0.25">
      <c r="I1516" s="1"/>
    </row>
    <row r="1517" spans="9:9" x14ac:dyDescent="0.25">
      <c r="I1517" s="1"/>
    </row>
    <row r="1518" spans="9:9" x14ac:dyDescent="0.25">
      <c r="I1518" s="1"/>
    </row>
    <row r="1519" spans="9:9" x14ac:dyDescent="0.25">
      <c r="I1519" s="1"/>
    </row>
    <row r="1520" spans="9:9" x14ac:dyDescent="0.25">
      <c r="I1520" s="1"/>
    </row>
    <row r="1521" spans="9:9" x14ac:dyDescent="0.25">
      <c r="I1521" s="1"/>
    </row>
    <row r="1522" spans="9:9" x14ac:dyDescent="0.25">
      <c r="I1522" s="1"/>
    </row>
    <row r="1523" spans="9:9" x14ac:dyDescent="0.25">
      <c r="I1523" s="1"/>
    </row>
    <row r="1524" spans="9:9" x14ac:dyDescent="0.25">
      <c r="I1524" s="1"/>
    </row>
    <row r="1525" spans="9:9" x14ac:dyDescent="0.25">
      <c r="I1525" s="1"/>
    </row>
    <row r="1526" spans="9:9" x14ac:dyDescent="0.25">
      <c r="I1526" s="1"/>
    </row>
    <row r="1527" spans="9:9" x14ac:dyDescent="0.25">
      <c r="I1527" s="1"/>
    </row>
    <row r="1528" spans="9:9" x14ac:dyDescent="0.25">
      <c r="I1528" s="1"/>
    </row>
    <row r="1529" spans="9:9" x14ac:dyDescent="0.25">
      <c r="I1529" s="1"/>
    </row>
    <row r="1530" spans="9:9" x14ac:dyDescent="0.25">
      <c r="I1530" s="1"/>
    </row>
    <row r="1531" spans="9:9" x14ac:dyDescent="0.25">
      <c r="I1531" s="1"/>
    </row>
    <row r="1532" spans="9:9" x14ac:dyDescent="0.25">
      <c r="I1532" s="1"/>
    </row>
    <row r="1533" spans="9:9" x14ac:dyDescent="0.25">
      <c r="I1533" s="1"/>
    </row>
    <row r="1534" spans="9:9" x14ac:dyDescent="0.25">
      <c r="I1534" s="1"/>
    </row>
    <row r="1535" spans="9:9" x14ac:dyDescent="0.25">
      <c r="I1535" s="1"/>
    </row>
    <row r="1536" spans="9:9" x14ac:dyDescent="0.25">
      <c r="I1536" s="1"/>
    </row>
    <row r="1537" spans="9:9" x14ac:dyDescent="0.25">
      <c r="I1537" s="1"/>
    </row>
    <row r="1538" spans="9:9" x14ac:dyDescent="0.25">
      <c r="I1538" s="1"/>
    </row>
    <row r="1539" spans="9:9" x14ac:dyDescent="0.25">
      <c r="I1539" s="1"/>
    </row>
    <row r="1540" spans="9:9" x14ac:dyDescent="0.25">
      <c r="I1540" s="1"/>
    </row>
    <row r="1541" spans="9:9" x14ac:dyDescent="0.25">
      <c r="I1541" s="1"/>
    </row>
    <row r="1542" spans="9:9" x14ac:dyDescent="0.25">
      <c r="I1542" s="1"/>
    </row>
    <row r="1543" spans="9:9" x14ac:dyDescent="0.25">
      <c r="I1543" s="1"/>
    </row>
    <row r="1544" spans="9:9" x14ac:dyDescent="0.25">
      <c r="I1544" s="1"/>
    </row>
    <row r="1545" spans="9:9" x14ac:dyDescent="0.25">
      <c r="I1545" s="1"/>
    </row>
    <row r="1546" spans="9:9" x14ac:dyDescent="0.25">
      <c r="I1546" s="1"/>
    </row>
    <row r="1547" spans="9:9" x14ac:dyDescent="0.25">
      <c r="I1547" s="1"/>
    </row>
    <row r="1548" spans="9:9" x14ac:dyDescent="0.25">
      <c r="I1548" s="1"/>
    </row>
    <row r="1549" spans="9:9" x14ac:dyDescent="0.25">
      <c r="I1549" s="1"/>
    </row>
    <row r="1550" spans="9:9" x14ac:dyDescent="0.25">
      <c r="I1550" s="1"/>
    </row>
    <row r="1551" spans="9:9" x14ac:dyDescent="0.25">
      <c r="I1551" s="1"/>
    </row>
    <row r="1552" spans="9:9" x14ac:dyDescent="0.25">
      <c r="I1552" s="1"/>
    </row>
    <row r="1553" spans="9:9" x14ac:dyDescent="0.25">
      <c r="I1553" s="1"/>
    </row>
    <row r="1554" spans="9:9" x14ac:dyDescent="0.25">
      <c r="I1554" s="1"/>
    </row>
    <row r="1555" spans="9:9" x14ac:dyDescent="0.25">
      <c r="I1555" s="1"/>
    </row>
    <row r="1556" spans="9:9" x14ac:dyDescent="0.25">
      <c r="I1556" s="1"/>
    </row>
    <row r="1557" spans="9:9" x14ac:dyDescent="0.25">
      <c r="I1557" s="1"/>
    </row>
    <row r="1558" spans="9:9" x14ac:dyDescent="0.25">
      <c r="I1558" s="1"/>
    </row>
    <row r="1559" spans="9:9" x14ac:dyDescent="0.25">
      <c r="I1559" s="1"/>
    </row>
    <row r="1560" spans="9:9" x14ac:dyDescent="0.25">
      <c r="I1560" s="1"/>
    </row>
    <row r="1561" spans="9:9" x14ac:dyDescent="0.25">
      <c r="I1561" s="1"/>
    </row>
    <row r="1562" spans="9:9" x14ac:dyDescent="0.25">
      <c r="I1562" s="1"/>
    </row>
    <row r="1563" spans="9:9" x14ac:dyDescent="0.25">
      <c r="I1563" s="1"/>
    </row>
    <row r="1564" spans="9:9" x14ac:dyDescent="0.25">
      <c r="I1564" s="1"/>
    </row>
    <row r="1565" spans="9:9" x14ac:dyDescent="0.25">
      <c r="I1565" s="1"/>
    </row>
    <row r="1566" spans="9:9" x14ac:dyDescent="0.25">
      <c r="I1566" s="1"/>
    </row>
    <row r="1567" spans="9:9" x14ac:dyDescent="0.25">
      <c r="I1567" s="1"/>
    </row>
    <row r="1568" spans="9:9" x14ac:dyDescent="0.25">
      <c r="I1568" s="1"/>
    </row>
    <row r="1569" spans="9:9" x14ac:dyDescent="0.25">
      <c r="I1569" s="1"/>
    </row>
    <row r="1570" spans="9:9" x14ac:dyDescent="0.25">
      <c r="I1570" s="1"/>
    </row>
    <row r="1571" spans="9:9" x14ac:dyDescent="0.25">
      <c r="I1571" s="1"/>
    </row>
    <row r="1572" spans="9:9" x14ac:dyDescent="0.25">
      <c r="I1572" s="1"/>
    </row>
    <row r="1573" spans="9:9" x14ac:dyDescent="0.25">
      <c r="I1573" s="1"/>
    </row>
    <row r="1574" spans="9:9" x14ac:dyDescent="0.25">
      <c r="I1574" s="1"/>
    </row>
    <row r="1575" spans="9:9" x14ac:dyDescent="0.25">
      <c r="I1575" s="1"/>
    </row>
    <row r="1576" spans="9:9" x14ac:dyDescent="0.25">
      <c r="I1576" s="1"/>
    </row>
    <row r="1577" spans="9:9" x14ac:dyDescent="0.25">
      <c r="I1577" s="1"/>
    </row>
    <row r="1578" spans="9:9" x14ac:dyDescent="0.25">
      <c r="I1578" s="1"/>
    </row>
    <row r="1579" spans="9:9" x14ac:dyDescent="0.25">
      <c r="I1579" s="1"/>
    </row>
    <row r="1580" spans="9:9" x14ac:dyDescent="0.25">
      <c r="I1580" s="1"/>
    </row>
    <row r="1581" spans="9:9" x14ac:dyDescent="0.25">
      <c r="I1581" s="1"/>
    </row>
    <row r="1582" spans="9:9" x14ac:dyDescent="0.25">
      <c r="I1582" s="1"/>
    </row>
    <row r="1583" spans="9:9" x14ac:dyDescent="0.25">
      <c r="I1583" s="1"/>
    </row>
    <row r="1584" spans="9:9" x14ac:dyDescent="0.25">
      <c r="I1584" s="1"/>
    </row>
    <row r="1585" spans="9:9" x14ac:dyDescent="0.25">
      <c r="I1585" s="1"/>
    </row>
    <row r="1586" spans="9:9" x14ac:dyDescent="0.25">
      <c r="I1586" s="1"/>
    </row>
    <row r="1587" spans="9:9" x14ac:dyDescent="0.25">
      <c r="I1587" s="1"/>
    </row>
    <row r="1588" spans="9:9" x14ac:dyDescent="0.25">
      <c r="I1588" s="1"/>
    </row>
    <row r="1589" spans="9:9" x14ac:dyDescent="0.25">
      <c r="I1589" s="1"/>
    </row>
    <row r="1590" spans="9:9" x14ac:dyDescent="0.25">
      <c r="I1590" s="1"/>
    </row>
    <row r="1591" spans="9:9" x14ac:dyDescent="0.25">
      <c r="I1591" s="1"/>
    </row>
    <row r="1592" spans="9:9" x14ac:dyDescent="0.25">
      <c r="I1592" s="1"/>
    </row>
    <row r="1593" spans="9:9" x14ac:dyDescent="0.25">
      <c r="I1593" s="1"/>
    </row>
    <row r="1594" spans="9:9" x14ac:dyDescent="0.25">
      <c r="I1594" s="1"/>
    </row>
    <row r="1595" spans="9:9" x14ac:dyDescent="0.25">
      <c r="I1595" s="1"/>
    </row>
    <row r="1596" spans="9:9" x14ac:dyDescent="0.25">
      <c r="I1596" s="1"/>
    </row>
    <row r="1597" spans="9:9" x14ac:dyDescent="0.25">
      <c r="I1597" s="1"/>
    </row>
    <row r="1598" spans="9:9" x14ac:dyDescent="0.25">
      <c r="I1598" s="1"/>
    </row>
    <row r="1599" spans="9:9" x14ac:dyDescent="0.25">
      <c r="I1599" s="1"/>
    </row>
    <row r="1600" spans="9:9" x14ac:dyDescent="0.25">
      <c r="I1600" s="1"/>
    </row>
    <row r="1601" spans="9:9" x14ac:dyDescent="0.25">
      <c r="I1601" s="1"/>
    </row>
    <row r="1602" spans="9:9" x14ac:dyDescent="0.25">
      <c r="I1602" s="1"/>
    </row>
    <row r="1603" spans="9:9" x14ac:dyDescent="0.25">
      <c r="I1603" s="1"/>
    </row>
    <row r="1604" spans="9:9" x14ac:dyDescent="0.25">
      <c r="I1604" s="1"/>
    </row>
    <row r="1605" spans="9:9" x14ac:dyDescent="0.25">
      <c r="I1605" s="1"/>
    </row>
    <row r="1606" spans="9:9" x14ac:dyDescent="0.25">
      <c r="I1606" s="1"/>
    </row>
    <row r="1607" spans="9:9" x14ac:dyDescent="0.25">
      <c r="I1607" s="1"/>
    </row>
    <row r="1608" spans="9:9" x14ac:dyDescent="0.25">
      <c r="I1608" s="1"/>
    </row>
    <row r="1609" spans="9:9" x14ac:dyDescent="0.25">
      <c r="I1609" s="1"/>
    </row>
    <row r="1610" spans="9:9" x14ac:dyDescent="0.25">
      <c r="I1610" s="1"/>
    </row>
    <row r="1611" spans="9:9" x14ac:dyDescent="0.25">
      <c r="I1611" s="1"/>
    </row>
    <row r="1612" spans="9:9" x14ac:dyDescent="0.25">
      <c r="I1612" s="1"/>
    </row>
    <row r="1613" spans="9:9" x14ac:dyDescent="0.25">
      <c r="I1613" s="1"/>
    </row>
    <row r="1614" spans="9:9" x14ac:dyDescent="0.25">
      <c r="I1614" s="1"/>
    </row>
    <row r="1615" spans="9:9" x14ac:dyDescent="0.25">
      <c r="I1615" s="1"/>
    </row>
    <row r="1616" spans="9:9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FY2024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2026-08-18T18:01:57Z</dcterms:modified>
</cp:coreProperties>
</file>